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eritrustmortgage-my.sharepoint.com/personal/lcasanova_ameritrusttpo_com/Documents/Desktop/"/>
    </mc:Choice>
  </mc:AlternateContent>
  <xr:revisionPtr revIDLastSave="0" documentId="8_{26F010FB-4827-4892-8A5B-CC67D3F06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-8 Residential" sheetId="1" r:id="rId1"/>
  </sheets>
  <definedNames>
    <definedName name="_xlnm.Print_Area" localSheetId="0">'5-8 Residential'!$A$1:$H$50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L13" i="1"/>
  <c r="I17" i="1" s="1"/>
  <c r="F30" i="1"/>
  <c r="L2" i="1"/>
  <c r="L3" i="1"/>
  <c r="G19" i="1" s="1"/>
  <c r="L4" i="1"/>
  <c r="G20" i="1" s="1"/>
  <c r="L5" i="1"/>
  <c r="G21" i="1" s="1"/>
  <c r="L6" i="1"/>
  <c r="G22" i="1" s="1"/>
  <c r="L7" i="1"/>
  <c r="G23" i="1" s="1"/>
  <c r="L8" i="1"/>
  <c r="G24" i="1" s="1"/>
  <c r="L1" i="1"/>
  <c r="K32" i="1"/>
  <c r="K31" i="1"/>
  <c r="K30" i="1"/>
  <c r="K33" i="1" l="1"/>
  <c r="B35" i="1" s="1"/>
  <c r="G17" i="1"/>
  <c r="G18" i="1"/>
  <c r="L14" i="1"/>
  <c r="L15" i="1"/>
  <c r="L16" i="1"/>
  <c r="L17" i="1"/>
  <c r="L18" i="1"/>
  <c r="L19" i="1"/>
  <c r="I25" i="1" s="1"/>
  <c r="L20" i="1"/>
  <c r="I26" i="1" s="1"/>
  <c r="L21" i="1"/>
  <c r="D5" i="1"/>
  <c r="B33" i="1" a="1"/>
  <c r="B33" i="1" s="1"/>
  <c r="K10" i="1" l="1"/>
  <c r="K8" i="1"/>
  <c r="H22" i="1"/>
  <c r="H23" i="1"/>
  <c r="H24" i="1"/>
  <c r="H25" i="1"/>
  <c r="H26" i="1"/>
  <c r="K26" i="1" l="1"/>
  <c r="C11" i="1" l="1"/>
  <c r="K9" i="1"/>
  <c r="C26" i="1" l="1"/>
  <c r="F32" i="1" s="1"/>
  <c r="C32" i="1" l="1"/>
  <c r="K6" i="1" l="1"/>
  <c r="K7" i="1"/>
  <c r="F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<sst xmlns="http://schemas.openxmlformats.org/spreadsheetml/2006/main" count="73" uniqueCount="44">
  <si>
    <t xml:space="preserve">Name of the Individual Completing The Form: </t>
  </si>
  <si>
    <t xml:space="preserve">     Real Estate Taxes</t>
  </si>
  <si>
    <t xml:space="preserve">     Hazard Insurance</t>
  </si>
  <si>
    <t>DSC Ratio</t>
  </si>
  <si>
    <t>Borrower Name:</t>
  </si>
  <si>
    <t xml:space="preserve">Loan Number: </t>
  </si>
  <si>
    <t>Proposed Loan Amount</t>
  </si>
  <si>
    <t>Interest Rate</t>
  </si>
  <si>
    <t>Amortization Type</t>
  </si>
  <si>
    <t>Subject Property Expense (Monthly)</t>
  </si>
  <si>
    <t>Total Subject Property Expense</t>
  </si>
  <si>
    <t>LTV</t>
  </si>
  <si>
    <t>*</t>
  </si>
  <si>
    <t>* Required Fields</t>
  </si>
  <si>
    <t>Property Value</t>
  </si>
  <si>
    <t xml:space="preserve">     Common Charges</t>
  </si>
  <si>
    <t>Unit Schedule</t>
  </si>
  <si>
    <t>Market Rent</t>
  </si>
  <si>
    <t>N/A</t>
  </si>
  <si>
    <t>Date of Completion:</t>
  </si>
  <si>
    <t>Vacancy %</t>
  </si>
  <si>
    <t>Is this a refinance?</t>
  </si>
  <si>
    <t>30 Yr Fixed</t>
  </si>
  <si>
    <t>5/6 ARM</t>
  </si>
  <si>
    <t>Rental Income (Monthly)</t>
  </si>
  <si>
    <t>5/6 ARM 10 Yr IO (30 yr)</t>
  </si>
  <si>
    <t>5/6 ARM 10 Yr IO (40 yr)</t>
  </si>
  <si>
    <t>30 Yr Fixed 10 Yr IO</t>
  </si>
  <si>
    <t>Current Rent</t>
  </si>
  <si>
    <t>Sqft</t>
  </si>
  <si>
    <t>PITIA</t>
  </si>
  <si>
    <t>Adj. Rental Income</t>
  </si>
  <si>
    <t xml:space="preserve">Mortgage Pymt </t>
  </si>
  <si>
    <t>Vacant/No Receipt</t>
  </si>
  <si>
    <t>Not Vacant &amp; No Receipt</t>
  </si>
  <si>
    <t>Vacant</t>
  </si>
  <si>
    <t>Not Vacant With Receipt</t>
  </si>
  <si>
    <t>Different calc for purchase</t>
  </si>
  <si>
    <t>Warnings</t>
  </si>
  <si>
    <t>Not Vacant &amp; No Receipt Count</t>
  </si>
  <si>
    <t>Vacant Count</t>
  </si>
  <si>
    <t>Not Vacant with Receipt Count</t>
  </si>
  <si>
    <t>Comment(s)</t>
  </si>
  <si>
    <t>Unit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</si>
</sst>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_(&quot;$&quot;* #,##0.000_);_(&quot;$&quot;* \(#,##0.000\);_(&quot;$&quot;* &quot;-&quot;???_);_(@_)"/>
    <numFmt numFmtId="166" formatCode="&quot;$&quot;#,##0.00"/>
    <numFmt numFmtId="167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5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44" fontId="0" fillId="0" borderId="0" xfId="0" applyNumberFormat="1" applyProtection="1">
      <protection hidden="1"/>
    </xf>
    <xf numFmtId="10" fontId="0" fillId="0" borderId="0" xfId="2" applyNumberFormat="1" applyFont="1" applyProtection="1">
      <protection hidden="1"/>
    </xf>
    <xf numFmtId="0" fontId="9" fillId="0" borderId="0" xfId="0" applyFont="1" applyProtection="1">
      <protection hidden="1"/>
    </xf>
    <xf numFmtId="44" fontId="6" fillId="0" borderId="0" xfId="1" applyFont="1" applyFill="1" applyProtection="1"/>
    <xf numFmtId="0" fontId="11" fillId="0" borderId="0" xfId="0" applyFont="1" applyProtection="1">
      <protection hidden="1"/>
    </xf>
    <xf numFmtId="9" fontId="0" fillId="0" borderId="0" xfId="2" applyFont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44" fontId="6" fillId="2" borderId="0" xfId="0" applyNumberFormat="1" applyFont="1" applyFill="1" applyProtection="1">
      <protection hidden="1"/>
    </xf>
    <xf numFmtId="44" fontId="6" fillId="2" borderId="0" xfId="1" applyFont="1" applyFill="1" applyProtection="1"/>
    <xf numFmtId="0" fontId="5" fillId="3" borderId="0" xfId="0" applyFont="1" applyFill="1" applyAlignment="1" applyProtection="1">
      <alignment horizontal="left"/>
      <protection hidden="1"/>
    </xf>
    <xf numFmtId="0" fontId="11" fillId="0" borderId="0" xfId="0" quotePrefix="1" applyFont="1" applyProtection="1">
      <protection hidden="1"/>
    </xf>
    <xf numFmtId="0" fontId="3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44" fontId="0" fillId="0" borderId="0" xfId="1" applyFont="1" applyProtection="1">
      <protection hidden="1"/>
    </xf>
    <xf numFmtId="44" fontId="7" fillId="0" borderId="3" xfId="0" applyNumberFormat="1" applyFont="1" applyBorder="1"/>
    <xf numFmtId="44" fontId="7" fillId="2" borderId="3" xfId="0" applyNumberFormat="1" applyFont="1" applyFill="1" applyBorder="1"/>
    <xf numFmtId="44" fontId="2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0" fontId="2" fillId="0" borderId="0" xfId="2" applyNumberFormat="1" applyFont="1" applyAlignment="1" applyProtection="1">
      <alignment horizontal="center"/>
    </xf>
    <xf numFmtId="0" fontId="0" fillId="5" borderId="0" xfId="0" applyFill="1" applyProtection="1">
      <protection hidden="1"/>
    </xf>
    <xf numFmtId="166" fontId="12" fillId="0" borderId="0" xfId="1" applyNumberFormat="1" applyFont="1" applyProtection="1">
      <protection locked="0" hidden="1"/>
    </xf>
    <xf numFmtId="166" fontId="12" fillId="2" borderId="0" xfId="1" applyNumberFormat="1" applyFont="1" applyFill="1" applyProtection="1">
      <protection locked="0" hidden="1"/>
    </xf>
    <xf numFmtId="164" fontId="6" fillId="0" borderId="0" xfId="2" applyNumberFormat="1" applyFont="1" applyFill="1" applyProtection="1">
      <protection locked="0" hidden="1"/>
    </xf>
    <xf numFmtId="164" fontId="12" fillId="2" borderId="0" xfId="2" applyNumberFormat="1" applyFont="1" applyFill="1" applyProtection="1">
      <protection locked="0" hidden="1"/>
    </xf>
    <xf numFmtId="44" fontId="12" fillId="0" borderId="0" xfId="1" applyFont="1" applyFill="1" applyBorder="1" applyAlignment="1" applyProtection="1">
      <alignment horizontal="right"/>
      <protection locked="0" hidden="1"/>
    </xf>
    <xf numFmtId="44" fontId="12" fillId="2" borderId="0" xfId="1" applyFont="1" applyFill="1" applyBorder="1" applyAlignment="1" applyProtection="1">
      <alignment horizontal="right"/>
      <protection locked="0" hidden="1"/>
    </xf>
    <xf numFmtId="0" fontId="0" fillId="0" borderId="3" xfId="0" applyBorder="1" applyProtection="1">
      <protection locked="0" hidden="1"/>
    </xf>
    <xf numFmtId="44" fontId="4" fillId="0" borderId="3" xfId="0" applyNumberFormat="1" applyFont="1" applyBorder="1" applyProtection="1">
      <protection locked="0" hidden="1"/>
    </xf>
    <xf numFmtId="1" fontId="4" fillId="0" borderId="3" xfId="1" applyNumberFormat="1" applyFont="1" applyFill="1" applyBorder="1" applyProtection="1">
      <protection locked="0" hidden="1"/>
    </xf>
    <xf numFmtId="44" fontId="4" fillId="0" borderId="3" xfId="1" applyFont="1" applyFill="1" applyBorder="1" applyProtection="1">
      <protection locked="0" hidden="1"/>
    </xf>
    <xf numFmtId="0" fontId="0" fillId="2" borderId="3" xfId="0" applyFill="1" applyBorder="1" applyProtection="1">
      <protection locked="0" hidden="1"/>
    </xf>
    <xf numFmtId="44" fontId="4" fillId="2" borderId="3" xfId="0" applyNumberFormat="1" applyFont="1" applyFill="1" applyBorder="1" applyProtection="1">
      <protection locked="0" hidden="1"/>
    </xf>
    <xf numFmtId="1" fontId="4" fillId="2" borderId="3" xfId="1" applyNumberFormat="1" applyFont="1" applyFill="1" applyBorder="1" applyProtection="1">
      <protection locked="0" hidden="1"/>
    </xf>
    <xf numFmtId="44" fontId="4" fillId="2" borderId="3" xfId="1" applyFont="1" applyFill="1" applyBorder="1" applyProtection="1">
      <protection locked="0" hidden="1"/>
    </xf>
    <xf numFmtId="166" fontId="12" fillId="2" borderId="0" xfId="0" applyNumberFormat="1" applyFont="1" applyFill="1" applyProtection="1">
      <protection locked="0" hidden="1"/>
    </xf>
    <xf numFmtId="166" fontId="12" fillId="0" borderId="0" xfId="0" applyNumberFormat="1" applyFont="1" applyProtection="1">
      <protection locked="0" hidden="1"/>
    </xf>
    <xf numFmtId="49" fontId="2" fillId="2" borderId="2" xfId="1" applyNumberFormat="1" applyFont="1" applyFill="1" applyBorder="1" applyAlignment="1" applyProtection="1">
      <alignment horizontal="center"/>
      <protection locked="0" hidden="1"/>
    </xf>
    <xf numFmtId="1" fontId="2" fillId="2" borderId="1" xfId="1" applyNumberFormat="1" applyFont="1" applyFill="1" applyBorder="1" applyAlignment="1" applyProtection="1">
      <alignment horizontal="center"/>
      <protection locked="0" hidden="1"/>
    </xf>
    <xf numFmtId="167" fontId="2" fillId="2" borderId="1" xfId="1" applyNumberFormat="1" applyFont="1" applyFill="1" applyBorder="1" applyAlignment="1" applyProtection="1">
      <alignment horizontal="right"/>
      <protection locked="0" hidden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4C34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7</xdr:col>
      <xdr:colOff>82550</xdr:colOff>
      <xdr:row>42</xdr:row>
      <xdr:rowOff>149225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C23D02-EBAB-9E92-5798-E9CA8953F4EC}"/>
            </a:ext>
          </a:extLst>
        </xdr:cNvPr>
        <xdr:cNvSpPr txBox="1"/>
      </xdr:nvSpPr>
      <xdr:spPr>
        <a:xfrm>
          <a:off x="1285875" y="6753225"/>
          <a:ext cx="8321675" cy="1597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showGridLines="0" tabSelected="1" zoomScaleNormal="100" workbookViewId="0">
      <selection activeCell="E24" sqref="E24"/>
    </sheetView>
  </sheetViews>
  <sheetFormatPr defaultColWidth="18.88671875" defaultRowHeight="14.4" x14ac:dyDescent="0.3"/>
  <cols>
    <col min="1" max="1" width="19.109375" style="2" customWidth="1"/>
    <col min="2" max="2" width="39.6640625" style="2" customWidth="1"/>
    <col min="3" max="3" width="24.109375" style="2" customWidth="1"/>
    <col min="4" max="4" width="6.88671875" style="2" customWidth="1"/>
    <col min="5" max="6" width="15.5546875" style="2" customWidth="1"/>
    <col min="7" max="7" width="21.88671875" style="2" customWidth="1"/>
    <col min="8" max="8" width="2.109375" style="2" customWidth="1"/>
    <col min="9" max="9" width="29" style="2" customWidth="1"/>
    <col min="10" max="10" width="28.44140625" style="2" hidden="1" customWidth="1"/>
    <col min="11" max="13" width="25.5546875" style="2" hidden="1" customWidth="1"/>
    <col min="14" max="14" width="25.5546875" style="2" customWidth="1"/>
    <col min="15" max="16384" width="18.88671875" style="2"/>
  </cols>
  <sheetData>
    <row r="1" spans="1:15" ht="15" customHeight="1" x14ac:dyDescent="0.45">
      <c r="A1" s="23"/>
      <c r="B1" s="23"/>
      <c r="C1" s="23"/>
      <c r="D1" s="23"/>
      <c r="E1" s="23"/>
      <c r="L1" s="25">
        <f t="shared" ref="L1:L8" si="0">IF(AND($C$14="No",C17="Vacant"), E17*90%, MIN(E17,F17))</f>
        <v>0</v>
      </c>
      <c r="M1" s="2" t="s">
        <v>37</v>
      </c>
    </row>
    <row r="2" spans="1:15" s="18" customFormat="1" ht="15" customHeight="1" x14ac:dyDescent="0.45">
      <c r="A2" s="17"/>
      <c r="B2" s="17"/>
      <c r="C2" s="17"/>
      <c r="D2" s="17"/>
      <c r="E2" s="17"/>
      <c r="L2" s="25">
        <f t="shared" si="0"/>
        <v>0</v>
      </c>
      <c r="O2" s="2"/>
    </row>
    <row r="3" spans="1:15" x14ac:dyDescent="0.3">
      <c r="B3" s="45" t="s">
        <v>4</v>
      </c>
      <c r="C3" s="45"/>
      <c r="D3" s="42"/>
      <c r="E3" s="42"/>
      <c r="F3" s="42"/>
      <c r="G3" s="42"/>
      <c r="L3" s="25">
        <f t="shared" si="0"/>
        <v>0</v>
      </c>
    </row>
    <row r="4" spans="1:15" x14ac:dyDescent="0.3">
      <c r="B4" s="46" t="s">
        <v>5</v>
      </c>
      <c r="C4" s="46"/>
      <c r="D4" s="43"/>
      <c r="E4" s="43"/>
      <c r="F4" s="43"/>
      <c r="G4" s="43"/>
      <c r="L4" s="25">
        <f t="shared" si="0"/>
        <v>0</v>
      </c>
    </row>
    <row r="5" spans="1:15" x14ac:dyDescent="0.3">
      <c r="B5" s="45" t="s">
        <v>19</v>
      </c>
      <c r="C5" s="45"/>
      <c r="D5" s="44">
        <f ca="1">TODAY()</f>
        <v>45545</v>
      </c>
      <c r="E5" s="44"/>
      <c r="F5" s="44"/>
      <c r="G5" s="44"/>
      <c r="L5" s="25">
        <f t="shared" si="0"/>
        <v>0</v>
      </c>
    </row>
    <row r="6" spans="1:15" x14ac:dyDescent="0.3">
      <c r="B6" s="46" t="s">
        <v>0</v>
      </c>
      <c r="C6" s="46"/>
      <c r="D6" s="42"/>
      <c r="E6" s="42"/>
      <c r="F6" s="42"/>
      <c r="G6" s="42"/>
      <c r="J6" s="2" t="s">
        <v>23</v>
      </c>
      <c r="K6" s="19">
        <f>PMT($C$12/12,360,-$C$10,0)</f>
        <v>0</v>
      </c>
      <c r="L6" s="25">
        <f t="shared" si="0"/>
        <v>0</v>
      </c>
    </row>
    <row r="7" spans="1:15" x14ac:dyDescent="0.3">
      <c r="J7" s="2" t="s">
        <v>25</v>
      </c>
      <c r="K7" s="19">
        <f>$C$12/12*$C$10</f>
        <v>0</v>
      </c>
      <c r="L7" s="25">
        <f t="shared" si="0"/>
        <v>0</v>
      </c>
    </row>
    <row r="8" spans="1:15" ht="15.6" x14ac:dyDescent="0.3">
      <c r="B8" s="4" t="s">
        <v>13</v>
      </c>
      <c r="J8" s="2" t="s">
        <v>26</v>
      </c>
      <c r="K8" s="19">
        <f>$C$12/12*$C$10</f>
        <v>0</v>
      </c>
      <c r="L8" s="25">
        <f t="shared" si="0"/>
        <v>0</v>
      </c>
    </row>
    <row r="9" spans="1:15" ht="15.6" x14ac:dyDescent="0.3">
      <c r="B9" s="2" t="s">
        <v>14</v>
      </c>
      <c r="C9" s="26"/>
      <c r="D9" s="4" t="s">
        <v>12</v>
      </c>
      <c r="J9" s="2" t="s">
        <v>22</v>
      </c>
      <c r="K9" s="19">
        <f>PMT($C$12/12,360,-$C$10,0)</f>
        <v>0</v>
      </c>
    </row>
    <row r="10" spans="1:15" ht="15.6" x14ac:dyDescent="0.3">
      <c r="B10" s="11" t="s">
        <v>6</v>
      </c>
      <c r="C10" s="27"/>
      <c r="D10" s="4" t="s">
        <v>12</v>
      </c>
      <c r="J10" s="2" t="s">
        <v>27</v>
      </c>
      <c r="K10" s="19">
        <f>$C$12/12*$C$10</f>
        <v>0</v>
      </c>
    </row>
    <row r="11" spans="1:15" ht="15.6" x14ac:dyDescent="0.3">
      <c r="B11" s="2" t="s">
        <v>11</v>
      </c>
      <c r="C11" s="28">
        <f>IFERROR(C10/C9,0)</f>
        <v>0</v>
      </c>
      <c r="D11" s="4"/>
      <c r="K11" s="19"/>
    </row>
    <row r="12" spans="1:15" ht="15.6" x14ac:dyDescent="0.3">
      <c r="B12" s="11" t="s">
        <v>7</v>
      </c>
      <c r="C12" s="29"/>
      <c r="D12" s="4" t="s">
        <v>12</v>
      </c>
    </row>
    <row r="13" spans="1:15" ht="15.6" x14ac:dyDescent="0.3">
      <c r="B13" s="2" t="s">
        <v>8</v>
      </c>
      <c r="C13" s="30"/>
      <c r="D13" s="4" t="s">
        <v>12</v>
      </c>
      <c r="K13" s="3"/>
      <c r="L13" s="25" t="str">
        <f>IF(AND(F17&lt;=0,OR(C17="Not Vacant with Receipt",C17="Not Vacant &amp; No Receipt")),"Current Rent Must Be Added","")</f>
        <v/>
      </c>
      <c r="M13" s="2" t="s">
        <v>38</v>
      </c>
    </row>
    <row r="14" spans="1:15" ht="15.6" x14ac:dyDescent="0.3">
      <c r="B14" s="11" t="s">
        <v>21</v>
      </c>
      <c r="C14" s="31"/>
      <c r="D14" s="4" t="s">
        <v>12</v>
      </c>
      <c r="K14" s="3"/>
      <c r="L14" s="25" t="str">
        <f t="shared" ref="L14:L21" si="1">IF(AND(F18&lt;=0,OR(C18="Not Vacant with Receipt",C18="Not Vacant &amp; No Receipt")),"Current Rent Must Be Added","")</f>
        <v/>
      </c>
    </row>
    <row r="15" spans="1:15" x14ac:dyDescent="0.3">
      <c r="K15" s="3"/>
      <c r="L15" s="25" t="str">
        <f t="shared" si="1"/>
        <v/>
      </c>
    </row>
    <row r="16" spans="1:15" x14ac:dyDescent="0.3">
      <c r="B16" s="12" t="s">
        <v>16</v>
      </c>
      <c r="C16" s="13" t="s">
        <v>33</v>
      </c>
      <c r="D16" s="12" t="s">
        <v>29</v>
      </c>
      <c r="E16" s="12" t="s">
        <v>17</v>
      </c>
      <c r="F16" s="13" t="s">
        <v>28</v>
      </c>
      <c r="G16" s="12" t="s">
        <v>31</v>
      </c>
      <c r="K16" s="3"/>
      <c r="L16" s="25" t="str">
        <f t="shared" si="1"/>
        <v/>
      </c>
    </row>
    <row r="17" spans="2:12" ht="15.6" x14ac:dyDescent="0.3">
      <c r="B17" s="32" t="s">
        <v>43</v>
      </c>
      <c r="C17" s="33" t="s">
        <v>35</v>
      </c>
      <c r="D17" s="34"/>
      <c r="E17" s="35"/>
      <c r="F17" s="35"/>
      <c r="G17" s="20">
        <f>IF(C14="No",L1,IF(C17="Vacant",E17*90%,IF(C17="Not Vacant &amp; No Receipt",MIN(E17*90%,F17),MIN(E17,F17))))</f>
        <v>0</v>
      </c>
      <c r="H17" s="4" t="s">
        <v>12</v>
      </c>
      <c r="I17" s="9" t="str">
        <f>IF($C$29=0, "", L13)</f>
        <v/>
      </c>
      <c r="K17" s="3"/>
      <c r="L17" s="25" t="str">
        <f t="shared" si="1"/>
        <v/>
      </c>
    </row>
    <row r="18" spans="2:12" ht="15.6" x14ac:dyDescent="0.3">
      <c r="B18" s="36" t="s">
        <v>43</v>
      </c>
      <c r="C18" s="37" t="s">
        <v>35</v>
      </c>
      <c r="D18" s="38"/>
      <c r="E18" s="39"/>
      <c r="F18" s="39"/>
      <c r="G18" s="21">
        <f>IF(C14="No",L2,IF(C18="Vacant",E18*90%,IF(C18="Not Vacant &amp; No Receipt",MIN(E18*90%,F18),MIN(E18,F18))))</f>
        <v>0</v>
      </c>
      <c r="H18" s="4" t="s">
        <v>12</v>
      </c>
      <c r="I18" s="9" t="str">
        <f t="shared" ref="I18:I24" si="2">IF($C$29=0, "", L14)</f>
        <v/>
      </c>
      <c r="L18" s="25" t="str">
        <f t="shared" si="1"/>
        <v/>
      </c>
    </row>
    <row r="19" spans="2:12" ht="15.6" x14ac:dyDescent="0.3">
      <c r="B19" s="32" t="s">
        <v>43</v>
      </c>
      <c r="C19" s="33" t="s">
        <v>35</v>
      </c>
      <c r="D19" s="34"/>
      <c r="E19" s="35"/>
      <c r="F19" s="35"/>
      <c r="G19" s="20">
        <f>IF(C19="N/A",0,IF(C14="No",L3,IF(C19="Vacant",E19*90%,IF(C19="Not Vacant &amp; No Receipt",MIN(E19*90%,F19),MIN(E19,F19)))))</f>
        <v>0</v>
      </c>
      <c r="H19" s="4" t="s">
        <v>12</v>
      </c>
      <c r="I19" s="9" t="str">
        <f t="shared" si="2"/>
        <v/>
      </c>
      <c r="L19" s="25" t="str">
        <f t="shared" si="1"/>
        <v/>
      </c>
    </row>
    <row r="20" spans="2:12" ht="15.6" x14ac:dyDescent="0.3">
      <c r="B20" s="36" t="s">
        <v>43</v>
      </c>
      <c r="C20" s="39" t="s">
        <v>35</v>
      </c>
      <c r="D20" s="38"/>
      <c r="E20" s="39"/>
      <c r="F20" s="39"/>
      <c r="G20" s="21">
        <f>IF(C20="N/A",0,IF(C14="No",L4,IF(C20="Vacant",E20*90%,IF(C20="Not Vacant &amp; No Receipt",MIN(E20*90%,F20),MIN(E20,F20)))))</f>
        <v>0</v>
      </c>
      <c r="H20" s="4" t="s">
        <v>12</v>
      </c>
      <c r="I20" s="9" t="str">
        <f t="shared" si="2"/>
        <v/>
      </c>
      <c r="J20" s="2" t="s">
        <v>35</v>
      </c>
      <c r="K20" s="2" t="s">
        <v>35</v>
      </c>
      <c r="L20" s="25" t="str">
        <f t="shared" si="1"/>
        <v/>
      </c>
    </row>
    <row r="21" spans="2:12" ht="15.6" x14ac:dyDescent="0.3">
      <c r="B21" s="32" t="s">
        <v>43</v>
      </c>
      <c r="C21" s="33" t="s">
        <v>35</v>
      </c>
      <c r="D21" s="34"/>
      <c r="E21" s="35"/>
      <c r="F21" s="35"/>
      <c r="G21" s="20">
        <f>IF(C21="N/A",0,IF(C14="No",L5,IF(C21="Vacant",E21*90%,IF(C21="Not Vacant &amp; No Receipt",MIN(E21*90%,F21),MIN(E21,F21)))))</f>
        <v>0</v>
      </c>
      <c r="H21" s="4" t="s">
        <v>12</v>
      </c>
      <c r="I21" s="9" t="str">
        <f t="shared" si="2"/>
        <v/>
      </c>
      <c r="J21" s="2" t="s">
        <v>34</v>
      </c>
      <c r="K21" s="2" t="s">
        <v>34</v>
      </c>
      <c r="L21" s="25" t="str">
        <f t="shared" si="1"/>
        <v/>
      </c>
    </row>
    <row r="22" spans="2:12" ht="15.6" x14ac:dyDescent="0.3">
      <c r="B22" s="36" t="s">
        <v>43</v>
      </c>
      <c r="C22" s="39" t="s">
        <v>18</v>
      </c>
      <c r="D22" s="38"/>
      <c r="E22" s="39"/>
      <c r="F22" s="39"/>
      <c r="G22" s="21">
        <f>IF(C22="N/A",0,IF(C14="No",L6,IF(C22="Vacant",E22*90%,IF(C22="Not Vacant &amp; No Receipt",MIN(E22*90%,F22),MIN(E22,F22)))))</f>
        <v>0</v>
      </c>
      <c r="H22" s="4" t="str">
        <f t="shared" ref="H22:H26" si="3">IF(OR(C20= "Yes", C20 = "No"),"*", "")</f>
        <v/>
      </c>
      <c r="I22" s="9" t="str">
        <f t="shared" si="2"/>
        <v/>
      </c>
      <c r="J22" s="2" t="s">
        <v>18</v>
      </c>
      <c r="K22" s="2" t="s">
        <v>36</v>
      </c>
    </row>
    <row r="23" spans="2:12" ht="15.6" x14ac:dyDescent="0.3">
      <c r="B23" s="32" t="s">
        <v>43</v>
      </c>
      <c r="C23" s="33" t="s">
        <v>18</v>
      </c>
      <c r="D23" s="34"/>
      <c r="E23" s="35"/>
      <c r="F23" s="35"/>
      <c r="G23" s="20">
        <f>IF(C23="N/A",0,IF(C14="No",L7,IF(C23="Vacant",E23*90%,IF(C23="Not Vacant &amp; No Receipt",MIN(E23*90%,F23),MIN(E23,F23)))))</f>
        <v>0</v>
      </c>
      <c r="H23" s="4" t="str">
        <f t="shared" si="3"/>
        <v/>
      </c>
      <c r="I23" s="9" t="str">
        <f t="shared" si="2"/>
        <v/>
      </c>
      <c r="K23" s="2" t="s">
        <v>18</v>
      </c>
    </row>
    <row r="24" spans="2:12" ht="15.6" x14ac:dyDescent="0.3">
      <c r="B24" s="36" t="s">
        <v>43</v>
      </c>
      <c r="C24" s="37" t="s">
        <v>18</v>
      </c>
      <c r="D24" s="38"/>
      <c r="E24" s="39"/>
      <c r="F24" s="39"/>
      <c r="G24" s="21">
        <f>IF(C24="N/A",0,IF(C14="No",L8,IF(C24="Vacant",E24*90%,IF(C24="Not Vacant &amp; No Receipt",MIN(E24*90%,F24),MIN(E24,F24)))))</f>
        <v>0</v>
      </c>
      <c r="H24" s="4" t="str">
        <f t="shared" si="3"/>
        <v/>
      </c>
      <c r="I24" s="9" t="str">
        <f t="shared" si="2"/>
        <v/>
      </c>
    </row>
    <row r="25" spans="2:12" ht="15.6" x14ac:dyDescent="0.3">
      <c r="E25" s="5"/>
      <c r="H25" s="4" t="str">
        <f t="shared" si="3"/>
        <v/>
      </c>
      <c r="I25" s="16" t="str">
        <f t="shared" ref="I25:I26" si="4">IF($C$29=0, "", L19)</f>
        <v/>
      </c>
    </row>
    <row r="26" spans="2:12" ht="15.6" x14ac:dyDescent="0.3">
      <c r="B26" s="12" t="s">
        <v>24</v>
      </c>
      <c r="C26" s="14">
        <f>SUM(G17:G24)</f>
        <v>0</v>
      </c>
      <c r="D26" s="5"/>
      <c r="H26" s="4" t="str">
        <f t="shared" si="3"/>
        <v/>
      </c>
      <c r="I26" s="16" t="str">
        <f t="shared" si="4"/>
        <v/>
      </c>
      <c r="K26" s="2" t="str">
        <f>IFERROR(#REF!/(#REF!+#REF!)&gt;0.5, " ")</f>
        <v xml:space="preserve"> </v>
      </c>
    </row>
    <row r="28" spans="2:12" x14ac:dyDescent="0.3">
      <c r="B28" s="1" t="s">
        <v>9</v>
      </c>
    </row>
    <row r="29" spans="2:12" ht="15.6" x14ac:dyDescent="0.3">
      <c r="B29" s="11" t="s">
        <v>2</v>
      </c>
      <c r="C29" s="40"/>
      <c r="D29" s="4" t="s">
        <v>12</v>
      </c>
      <c r="E29" s="1" t="s">
        <v>32</v>
      </c>
      <c r="F29" s="8" t="e">
        <f>VLOOKUP(C13,J6:K13,2,FALSE)</f>
        <v>#N/A</v>
      </c>
    </row>
    <row r="30" spans="2:12" ht="15.6" x14ac:dyDescent="0.3">
      <c r="B30" s="2" t="s">
        <v>1</v>
      </c>
      <c r="C30" s="41"/>
      <c r="D30" s="4" t="s">
        <v>12</v>
      </c>
      <c r="E30" s="1" t="s">
        <v>30</v>
      </c>
      <c r="F30" s="22">
        <f>IF(C29&gt;0, SUM(C29:C31), 0)</f>
        <v>0</v>
      </c>
      <c r="J30" s="2" t="s">
        <v>40</v>
      </c>
      <c r="K30" s="2">
        <f>COUNTIF(C17:C24, "Vacant")</f>
        <v>5</v>
      </c>
    </row>
    <row r="31" spans="2:12" ht="15.6" x14ac:dyDescent="0.3">
      <c r="B31" s="11" t="s">
        <v>15</v>
      </c>
      <c r="C31" s="40"/>
      <c r="D31" s="4"/>
      <c r="F31"/>
      <c r="J31" s="2" t="s">
        <v>39</v>
      </c>
      <c r="K31" s="2">
        <f>COUNTIF(C17:C24,("Not Vacant &amp; No Receipt"))</f>
        <v>0</v>
      </c>
    </row>
    <row r="32" spans="2:12" ht="15.6" x14ac:dyDescent="0.3">
      <c r="B32" s="1" t="s">
        <v>10</v>
      </c>
      <c r="C32" s="8">
        <f>SUM(C29:C31)</f>
        <v>0</v>
      </c>
      <c r="D32" s="4"/>
      <c r="E32" s="15" t="s">
        <v>3</v>
      </c>
      <c r="F32" s="24">
        <f>IFERROR(C26/SUM(C32,F29), 0)</f>
        <v>0</v>
      </c>
      <c r="J32" s="2" t="s">
        <v>41</v>
      </c>
      <c r="K32" s="2">
        <f>COUNTIF(C17:C24,("Not Vacant with Receipt"))</f>
        <v>0</v>
      </c>
    </row>
    <row r="33" spans="2:11" x14ac:dyDescent="0.3">
      <c r="B33" s="2" t="str" cm="1">
        <f t="array" ref="B33">IF(AND(D17:D24&gt;0, D17:D24&lt;400), "MIN SQFT NOT MET", "")</f>
        <v/>
      </c>
      <c r="J33" s="2" t="s">
        <v>20</v>
      </c>
      <c r="K33" s="10">
        <f>IF(K30&gt;=1, K30/(K30+K31+K32), 0)</f>
        <v>1</v>
      </c>
    </row>
    <row r="34" spans="2:11" x14ac:dyDescent="0.3">
      <c r="B34" s="1" t="s">
        <v>42</v>
      </c>
    </row>
    <row r="35" spans="2:11" x14ac:dyDescent="0.3">
      <c r="B35" s="9" t="str">
        <f>IF($C$30=0,"", IF(AND(K33&gt;0.35,C14="Yes"),"There are too many vacancies for a refinance, proof of additional units being rented or an approved exception is required."," "))</f>
        <v/>
      </c>
    </row>
    <row r="36" spans="2:11" x14ac:dyDescent="0.3">
      <c r="B36" s="16"/>
    </row>
    <row r="37" spans="2:11" x14ac:dyDescent="0.3">
      <c r="B37" s="1"/>
    </row>
    <row r="39" spans="2:11" x14ac:dyDescent="0.3">
      <c r="B39" s="7"/>
    </row>
    <row r="40" spans="2:11" x14ac:dyDescent="0.3">
      <c r="B40" s="1"/>
      <c r="C40"/>
    </row>
    <row r="41" spans="2:11" x14ac:dyDescent="0.3">
      <c r="C41"/>
    </row>
    <row r="42" spans="2:11" x14ac:dyDescent="0.3">
      <c r="E42" s="6"/>
    </row>
  </sheetData>
  <sheetProtection algorithmName="SHA-512" hashValue="2VVWQC31PIloL3LWnNghg+YYhCJB3GbtHvbOvd6HabEP+OJX31rKVrWFkYfFhhHW+ogPNTZXADGhC3Ni4hF6iQ==" saltValue="s/F/s4sIFjPPF2ASejabqg==" spinCount="100000" sheet="1" selectLockedCells="1"/>
  <mergeCells count="8">
    <mergeCell ref="D3:G3"/>
    <mergeCell ref="D4:G4"/>
    <mergeCell ref="D5:G5"/>
    <mergeCell ref="B5:C5"/>
    <mergeCell ref="B6:C6"/>
    <mergeCell ref="B3:C3"/>
    <mergeCell ref="B4:C4"/>
    <mergeCell ref="D6:G6"/>
  </mergeCells>
  <phoneticPr fontId="10" type="noConversion"/>
  <dataValidations xWindow="550" yWindow="493" count="11">
    <dataValidation type="list" showInputMessage="1" showErrorMessage="1" promptTitle="Select Yes or No" sqref="C14" xr:uid="{7583D526-6792-4E4C-9ECA-30F626965C20}">
      <formula1>"Yes,No"</formula1>
    </dataValidation>
    <dataValidation type="custom" allowBlank="1" showInputMessage="1" showErrorMessage="1" errorTitle="Review Column C (Vacant)" error="To enter in a value please correct the status of the unit." sqref="F24 F18:F22" xr:uid="{E89C9BE9-F8E3-4041-A28F-6285B4887276}">
      <formula1>NOT(C18="vacant")</formula1>
    </dataValidation>
    <dataValidation type="custom" allowBlank="1" showInputMessage="1" showErrorMessage="1" errorTitle="Review Column C (Vacant)" error="To enter in a value correct the status of the unit." sqref="E17:E24" xr:uid="{CB2DFCC7-C183-4936-957C-575620DF9411}">
      <formula1>NOT(C17="N/A")</formula1>
    </dataValidation>
    <dataValidation type="list" allowBlank="1" showInputMessage="1" showErrorMessage="1" promptTitle="Select Amortization Type" prompt="Select Amortization Type" sqref="C13" xr:uid="{F63F8685-FF33-492D-A014-C18B2D4638CD}">
      <formula1>$J$6:$J$11</formula1>
    </dataValidation>
    <dataValidation type="list" allowBlank="1" showInputMessage="1" showErrorMessage="1" sqref="C19:C24" xr:uid="{16972AE4-EA9F-4F80-9FEF-6AFF39C772FE}">
      <formula1>IF($C$14="No", $J$20:$J$22, $K$20:$K$23)</formula1>
    </dataValidation>
    <dataValidation type="whole" errorStyle="warning" operator="notBetween" allowBlank="1" showInputMessage="1" showErrorMessage="1" errorTitle="Minimum Square Footage Not Met" error="Property must be approved by exception" sqref="D17:D22" xr:uid="{1AF3FFAF-1E83-452E-B4E9-F66B08E98ABC}">
      <formula1>1</formula1>
      <formula2>399</formula2>
    </dataValidation>
    <dataValidation type="whole" errorStyle="warning" operator="notBetween" allowBlank="1" showInputMessage="1" showErrorMessage="1" errorTitle="Minimum Square Footage Not Met" error="Property must be approved by exception" sqref="D23:D24" xr:uid="{3FED4B3D-CF7A-4C55-908A-62D5B63E0E70}">
      <formula1>1</formula1>
      <formula2>400</formula2>
    </dataValidation>
    <dataValidation type="list" allowBlank="1" showInputMessage="1" showErrorMessage="1" sqref="C17:C18" xr:uid="{226E6E00-5DB9-4963-BE82-1030C8C6D42D}">
      <formula1>IF($C$14="No", $J$20:$J$21, $K$20:$K$22)</formula1>
    </dataValidation>
    <dataValidation type="custom" allowBlank="1" showInputMessage="1" showErrorMessage="1" errorTitle="Review Column C (Vacant)" error="To enter in a value please correct the status of the unit." sqref="F17 F23" xr:uid="{2B5DF2E3-B1CE-47C9-8E72-2DFB5AACAE83}">
      <formula1>NOT(C17="Vacant")</formula1>
    </dataValidation>
    <dataValidation type="custom" allowBlank="1" showInputMessage="1" showErrorMessage="1" sqref="G15:G1048576" xr:uid="{93E4DC16-7A9A-4F84-8233-8C3262896C01}">
      <formula1>NOT(C37="vacant")</formula1>
    </dataValidation>
    <dataValidation type="custom" allowBlank="1" showInputMessage="1" showErrorMessage="1" sqref="G1:G14" xr:uid="{4E395967-ED1B-4A9B-A1C6-6A9918648B1D}">
      <formula1>NOT(C21="vacant")</formula1>
    </dataValidation>
  </dataValidations>
  <pageMargins left="0.7" right="0.7" top="0.75" bottom="0.75" header="0.3" footer="0.3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75548-3a81-424e-9138-f3c0bc8d6e5e">
      <Terms xmlns="http://schemas.microsoft.com/office/infopath/2007/PartnerControls"/>
    </lcf76f155ced4ddcb4097134ff3c332f>
    <TaxCatchAll xmlns="02610654-9f27-42c8-ad6b-caf8a06712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66F3A75ECC84F97ACCF6B691D3965" ma:contentTypeVersion="14" ma:contentTypeDescription="Create a new document." ma:contentTypeScope="" ma:versionID="853e06a77a55e40a2837f2e91fe19b85">
  <xsd:schema xmlns:xsd="http://www.w3.org/2001/XMLSchema" xmlns:xs="http://www.w3.org/2001/XMLSchema" xmlns:p="http://schemas.microsoft.com/office/2006/metadata/properties" xmlns:ns2="5a975548-3a81-424e-9138-f3c0bc8d6e5e" xmlns:ns3="02610654-9f27-42c8-ad6b-caf8a0671236" targetNamespace="http://schemas.microsoft.com/office/2006/metadata/properties" ma:root="true" ma:fieldsID="006e350e9b9b952fc84f35d51b15d652" ns2:_="" ns3:_="">
    <xsd:import namespace="5a975548-3a81-424e-9138-f3c0bc8d6e5e"/>
    <xsd:import namespace="02610654-9f27-42c8-ad6b-caf8a0671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75548-3a81-424e-9138-f3c0bc8d6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740a37c-4967-4aee-b4ee-16abd7cd5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0654-9f27-42c8-ad6b-caf8a067123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fbe7ce-a9b6-466b-b70e-5a9e229296e1}" ma:internalName="TaxCatchAll" ma:showField="CatchAllData" ma:web="02610654-9f27-42c8-ad6b-caf8a0671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EE3A1-F93F-487F-87A1-6D763504F36D}">
  <ds:schemaRefs>
    <ds:schemaRef ds:uri="http://schemas.microsoft.com/office/2006/metadata/properties"/>
    <ds:schemaRef ds:uri="http://schemas.microsoft.com/office/infopath/2007/PartnerControls"/>
    <ds:schemaRef ds:uri="5a975548-3a81-424e-9138-f3c0bc8d6e5e"/>
    <ds:schemaRef ds:uri="02610654-9f27-42c8-ad6b-caf8a0671236"/>
  </ds:schemaRefs>
</ds:datastoreItem>
</file>

<file path=customXml/itemProps2.xml><?xml version="1.0" encoding="utf-8"?>
<ds:datastoreItem xmlns:ds="http://schemas.openxmlformats.org/officeDocument/2006/customXml" ds:itemID="{715DCD02-63DB-4AB0-A836-76347F7CFD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E0705F-3A5C-4A81-A82F-A19176E89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75548-3a81-424e-9138-f3c0bc8d6e5e"/>
    <ds:schemaRef ds:uri="02610654-9f27-42c8-ad6b-caf8a0671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5-8 Residential</vt:lpstr>
      <vt:lpstr>'5-8 Residential'!Print_Area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Borden</dc:creator>
  <cp:lastModifiedBy>Lee Ann Casanova</cp:lastModifiedBy>
  <cp:lastPrinted>2023-08-02T20:48:15Z</cp:lastPrinted>
  <dcterms:created xsi:type="dcterms:W3CDTF">2015-12-07T14:23:52Z</dcterms:created>
  <dcterms:modified xsi:type="dcterms:W3CDTF">2024-09-10T13:43:25Z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0x01010022066F3A75ECC84F97ACCF6B691D3965</vt:lpwstr>
  </property>
</Properties>
</file>