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uelLopez\Desktop\Verus\"/>
    </mc:Choice>
  </mc:AlternateContent>
  <xr:revisionPtr revIDLastSave="0" documentId="8_{E2E7659F-004D-4C63-9137-EA99C4637A71}" xr6:coauthVersionLast="47" xr6:coauthVersionMax="47" xr10:uidLastSave="{00000000-0000-0000-0000-000000000000}"/>
  <workbookProtection workbookAlgorithmName="SHA-512" workbookHashValue="duA1fIP2dzOjYONaTQyZHVfRjIzZB8PXdbwpQGi+ROfm6aoyt/t6/icmhvz5K8fYXSmXWFvnGoS9gEuxZ+ML9g==" workbookSaltValue="NKTuGJelR272LW++ufUbKg==" workbookSpinCount="100000" lockStructure="1"/>
  <bookViews>
    <workbookView xWindow="28680" yWindow="-120" windowWidth="29040" windowHeight="15840" xr2:uid="{00000000-000D-0000-FFFF-FFFF00000000}"/>
  </bookViews>
  <sheets>
    <sheet name="User Guide" sheetId="6" r:id="rId1"/>
    <sheet name="Bus-Comingle Bk Stmt Analysis" sheetId="7" r:id="rId2"/>
    <sheet name="Personal Bank Stmt Analysis" sheetId="8" r:id="rId3"/>
    <sheet name="Lookup" sheetId="2" state="hidden" r:id="rId4"/>
  </sheets>
  <definedNames>
    <definedName name="_xlnm.Print_Area" localSheetId="1">'Bus-Comingle Bk Stmt Analysis'!$B$1:$M$71</definedName>
    <definedName name="_xlnm.Print_Area" localSheetId="2">'Personal Bank Stmt Analysis'!$B$1:$N$48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7" l="1"/>
  <c r="I11" i="7" l="1"/>
  <c r="C12" i="7" l="1"/>
  <c r="I10" i="7"/>
  <c r="B10" i="8"/>
  <c r="C10" i="8"/>
  <c r="C11" i="8"/>
  <c r="C12" i="8" s="1"/>
  <c r="C13" i="8" l="1"/>
  <c r="B11" i="8"/>
  <c r="B12" i="8" s="1"/>
  <c r="N57" i="7"/>
  <c r="C14" i="8" l="1"/>
  <c r="B13" i="8"/>
  <c r="N31" i="8"/>
  <c r="N33" i="8"/>
  <c r="N32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M38" i="8" l="1"/>
  <c r="N38" i="8" s="1"/>
  <c r="M37" i="8"/>
  <c r="N37" i="8" s="1"/>
  <c r="C15" i="8"/>
  <c r="B14" i="8"/>
  <c r="M36" i="8"/>
  <c r="N36" i="8" s="1"/>
  <c r="I14" i="7"/>
  <c r="B15" i="8" l="1"/>
  <c r="C16" i="8"/>
  <c r="C4" i="2"/>
  <c r="C5" i="2" s="1"/>
  <c r="C6" i="2" s="1"/>
  <c r="C7" i="2" s="1"/>
  <c r="B16" i="8" l="1"/>
  <c r="C17" i="8"/>
  <c r="L56" i="7"/>
  <c r="C18" i="8" l="1"/>
  <c r="B17" i="8"/>
  <c r="G8" i="7"/>
  <c r="B18" i="8" l="1"/>
  <c r="C19" i="8"/>
  <c r="D11" i="7"/>
  <c r="B14" i="7"/>
  <c r="B15" i="7"/>
  <c r="B13" i="7"/>
  <c r="B16" i="7"/>
  <c r="B12" i="7"/>
  <c r="I13" i="7"/>
  <c r="D16" i="7"/>
  <c r="D12" i="7"/>
  <c r="D15" i="7"/>
  <c r="D13" i="7"/>
  <c r="D14" i="7"/>
  <c r="K57" i="7"/>
  <c r="I57" i="7"/>
  <c r="H57" i="7"/>
  <c r="G57" i="7"/>
  <c r="F57" i="7"/>
  <c r="I8" i="7" s="1"/>
  <c r="L55" i="7"/>
  <c r="L54" i="7"/>
  <c r="L53" i="7"/>
  <c r="L52" i="7"/>
  <c r="L51" i="7"/>
  <c r="L50" i="7"/>
  <c r="L49" i="7"/>
  <c r="L48" i="7"/>
  <c r="L47" i="7"/>
  <c r="L46" i="7"/>
  <c r="L45" i="7"/>
  <c r="L44" i="7"/>
  <c r="B44" i="7"/>
  <c r="B56" i="7" s="1"/>
  <c r="L43" i="7"/>
  <c r="L42" i="7"/>
  <c r="L41" i="7"/>
  <c r="L40" i="7"/>
  <c r="L39" i="7"/>
  <c r="L38" i="7"/>
  <c r="L37" i="7"/>
  <c r="L36" i="7"/>
  <c r="L35" i="7"/>
  <c r="L34" i="7"/>
  <c r="L33" i="7"/>
  <c r="C33" i="7"/>
  <c r="C34" i="7" s="1"/>
  <c r="L32" i="7"/>
  <c r="I26" i="7" l="1"/>
  <c r="I24" i="7"/>
  <c r="C20" i="8"/>
  <c r="B19" i="8"/>
  <c r="L57" i="7"/>
  <c r="C35" i="7"/>
  <c r="B33" i="7"/>
  <c r="B45" i="7" s="1"/>
  <c r="B20" i="8" l="1"/>
  <c r="C21" i="8"/>
  <c r="I9" i="7"/>
  <c r="I19" i="7" s="1"/>
  <c r="B34" i="7"/>
  <c r="B46" i="7" s="1"/>
  <c r="C36" i="7"/>
  <c r="I12" i="7" l="1"/>
  <c r="I15" i="7" s="1"/>
  <c r="C22" i="8"/>
  <c r="B21" i="8"/>
  <c r="I17" i="7"/>
  <c r="B35" i="7"/>
  <c r="B47" i="7" s="1"/>
  <c r="C37" i="7"/>
  <c r="B22" i="8" l="1"/>
  <c r="C23" i="8"/>
  <c r="I16" i="7"/>
  <c r="I22" i="7" s="1"/>
  <c r="B36" i="7"/>
  <c r="B48" i="7" s="1"/>
  <c r="C38" i="7"/>
  <c r="B23" i="8" l="1"/>
  <c r="C24" i="8"/>
  <c r="B37" i="7"/>
  <c r="B49" i="7" s="1"/>
  <c r="C39" i="7"/>
  <c r="B24" i="8" l="1"/>
  <c r="C25" i="8"/>
  <c r="B38" i="7"/>
  <c r="B50" i="7" s="1"/>
  <c r="C40" i="7"/>
  <c r="B25" i="8" l="1"/>
  <c r="C26" i="8"/>
  <c r="B39" i="7"/>
  <c r="B51" i="7" s="1"/>
  <c r="C41" i="7"/>
  <c r="B26" i="8" l="1"/>
  <c r="C27" i="8"/>
  <c r="B40" i="7"/>
  <c r="B52" i="7" s="1"/>
  <c r="C42" i="7"/>
  <c r="C28" i="8" l="1"/>
  <c r="B27" i="8"/>
  <c r="B41" i="7"/>
  <c r="B53" i="7" s="1"/>
  <c r="C43" i="7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B28" i="8" l="1"/>
  <c r="C29" i="8"/>
  <c r="B42" i="7"/>
  <c r="B54" i="7" s="1"/>
  <c r="C56" i="7"/>
  <c r="B29" i="8" l="1"/>
  <c r="C30" i="8"/>
  <c r="B43" i="7"/>
  <c r="B55" i="7" s="1"/>
  <c r="B30" i="8" l="1"/>
  <c r="C31" i="8"/>
  <c r="C32" i="8" l="1"/>
  <c r="B31" i="8"/>
  <c r="B32" i="8" l="1"/>
  <c r="C33" i="8"/>
  <c r="B33" i="8" s="1"/>
</calcChain>
</file>

<file path=xl/sharedStrings.xml><?xml version="1.0" encoding="utf-8"?>
<sst xmlns="http://schemas.openxmlformats.org/spreadsheetml/2006/main" count="167" uniqueCount="109">
  <si>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</si>
  <si>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</si>
  <si>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</si>
  <si>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</si>
  <si>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</si>
  <si>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</si>
  <si>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</si>
  <si>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</si>
  <si>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</si>
  <si>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</si>
  <si>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</si>
  <si>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</si>
  <si>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</si>
  <si>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TOTAL</t>
  </si>
  <si>
    <t>YEAR</t>
  </si>
  <si>
    <t>Borrower:</t>
  </si>
  <si>
    <t>Broker/Company:</t>
  </si>
  <si>
    <t>INCOME ANALYSIS</t>
  </si>
  <si>
    <t>Months Reviewed</t>
  </si>
  <si>
    <t>Financial Institution:</t>
  </si>
  <si>
    <t>Account Number:</t>
  </si>
  <si>
    <t>AMOUNT</t>
  </si>
  <si>
    <t>DESCRIPTION</t>
  </si>
  <si>
    <t>DEPOSITS TO BE EXCLUDED</t>
  </si>
  <si>
    <t>GROSS DEPOSITS</t>
  </si>
  <si>
    <t>Total Of Gross Deposits</t>
  </si>
  <si>
    <t>Total Net Deposits</t>
  </si>
  <si>
    <t>Notes</t>
  </si>
  <si>
    <t>Borrower Details:</t>
  </si>
  <si>
    <t>Calculated Field</t>
  </si>
  <si>
    <t>The below fields are required inputs from the user:</t>
  </si>
  <si>
    <t>Dates for all other deposits will automatically be calculated.</t>
  </si>
  <si>
    <t>Please refer to the User Guide tab for any questions.</t>
  </si>
  <si>
    <t>Results and Calculated Fields</t>
  </si>
  <si>
    <t>Results from user inputs will be provided in the following cells:</t>
  </si>
  <si>
    <t>User Input Fields</t>
  </si>
  <si>
    <t>Setting the date for Gross Deposits</t>
  </si>
  <si>
    <t>Final Results will be provided here:</t>
  </si>
  <si>
    <t>Select a year from the dropdown menu located in the upper-leftmost year.</t>
  </si>
  <si>
    <t>Select a month from the dropdown menu located in the upper-leftmost month.</t>
  </si>
  <si>
    <t>Under Income Analysis:</t>
  </si>
  <si>
    <t>Under Borrower Details:</t>
  </si>
  <si>
    <t>Under Deposits to be Excluded:</t>
  </si>
  <si>
    <t># NSFs</t>
  </si>
  <si>
    <t>OPENING BALANCE</t>
  </si>
  <si>
    <t>ENDING BALANCE</t>
  </si>
  <si>
    <t>Comments</t>
  </si>
  <si>
    <t>REASON FOR DEDUCTION</t>
  </si>
  <si>
    <t>MONTHLY NET DEPOSITS</t>
  </si>
  <si>
    <t>INCOME ANALYSIS METHOD</t>
  </si>
  <si>
    <t>USER INPUTS</t>
  </si>
  <si>
    <t>Total Net Expenses</t>
  </si>
  <si>
    <t>Monthly Net Income</t>
  </si>
  <si>
    <t>Minimum Monthly Net Income</t>
  </si>
  <si>
    <t>Net Deposits/Gross Receipts</t>
  </si>
  <si>
    <t>Under Income Analysis Method:</t>
  </si>
  <si>
    <t>Use the dropdown menu to select one of the following options:</t>
  </si>
  <si>
    <t>Each selection will display the required fields necessary for the calculations.</t>
  </si>
  <si>
    <t>Any deposits to be excluded during each respective month/year.</t>
  </si>
  <si>
    <t>Results for each field will vary. This is determined by the Income Analysis Method selected by the user.</t>
  </si>
  <si>
    <t>Net Income</t>
  </si>
  <si>
    <t>Total Expenses</t>
  </si>
  <si>
    <t>Monthly Expense Ratio Earnings</t>
  </si>
  <si>
    <t>Percentage of Ownership:</t>
  </si>
  <si>
    <t>Yes</t>
  </si>
  <si>
    <t>No</t>
  </si>
  <si>
    <t>End of Most Recent Statement:</t>
  </si>
  <si>
    <t>Business/Entity Name:</t>
  </si>
  <si>
    <t>Under Business Information:</t>
  </si>
  <si>
    <t>Months to Review</t>
  </si>
  <si>
    <t>12 Months</t>
  </si>
  <si>
    <t>24 Months</t>
  </si>
  <si>
    <t>CPA Compiled P&amp;L Statement</t>
  </si>
  <si>
    <t>NSF/BUSINESS QUALIFICATION:</t>
  </si>
  <si>
    <t>Number of Months Under Review:</t>
  </si>
  <si>
    <t>MONTHLY GROSS DEPOSITS</t>
  </si>
  <si>
    <t>Results</t>
  </si>
  <si>
    <t>AVERAGE</t>
  </si>
  <si>
    <t>Total Income over most recent 12 months:</t>
  </si>
  <si>
    <t>Total Income over last 24 months:</t>
  </si>
  <si>
    <t>Max Income allowed:</t>
  </si>
  <si>
    <t>PERSONAL QUALIFYING INCOME</t>
  </si>
  <si>
    <t>YEAR OVER YEAR COMPARISON</t>
  </si>
  <si>
    <t>Please exclude any transfers from Personal/Savings Accounts, W2 Deposits, Large undocumented deposits.</t>
  </si>
  <si>
    <t>Business Expense Statement Letter</t>
  </si>
  <si>
    <t>Third Party P&amp;L Statement</t>
  </si>
  <si>
    <t>Borrower</t>
  </si>
  <si>
    <t>Financial Institution</t>
  </si>
  <si>
    <t>Account Number</t>
  </si>
  <si>
    <t>Under the Monthly Gross Deposit Columns:</t>
  </si>
  <si>
    <t>The gross deposits applicable during each respective month/year.</t>
  </si>
  <si>
    <t>Any deposits to be excluded from each applicable period.</t>
  </si>
  <si>
    <t>Fixed Expense Ratio</t>
  </si>
  <si>
    <t>Expense Ratio</t>
  </si>
  <si>
    <t>Most recent 12 or 24 months of PERSONAL bank statements; PLUS most recent 2 months of BUSINESS bank statements required</t>
  </si>
  <si>
    <t>50% Fixed Expense Ratio</t>
  </si>
  <si>
    <t>12 MONTH INCOME:</t>
  </si>
  <si>
    <t>24 MONTH INCOME</t>
  </si>
  <si>
    <t>INCOME TREND ANALYSIS</t>
  </si>
  <si>
    <t>Select 12 Months or 24 Months from the dropdown menu 
in the upper left corner.</t>
  </si>
  <si>
    <t>Select a year from the dropdown menu located 
in the upper-leftmost year.</t>
  </si>
  <si>
    <t>Select a month from the dropdown menu 
located in the upper-leftmost month.</t>
  </si>
  <si>
    <t xml:space="preserve"> PERSONAL BANK STATEMENT WORKSHEET USER GUIDE</t>
  </si>
  <si>
    <t>AMERITRUST MORTGAGE CORPORATION PERSONAL BANK STATEMENT WORKSHEET</t>
  </si>
  <si>
    <t>See Ameritrust Matrices for acceptable grade, FICO, LTV, and DTI combinations.</t>
  </si>
  <si>
    <t>AMERITRUST MORTGAGE CORPORATION BUSINESS BANK STATEMENT WORKSHEET</t>
  </si>
  <si>
    <r>
      <t xml:space="preserve"> </t>
    </r>
    <r>
      <rPr>
        <b/>
        <u val="singleAccounting"/>
        <sz val="16"/>
        <color theme="1"/>
        <rFont val="Calibri"/>
        <family val="2"/>
        <scheme val="minor"/>
      </rPr>
      <t>BUSINESS BANK</t>
    </r>
    <r>
      <rPr>
        <b/>
        <sz val="16"/>
        <color theme="1"/>
        <rFont val="Calibri"/>
        <family val="2"/>
        <scheme val="minor"/>
      </rPr>
      <t xml:space="preserve"> STATEMENT WORKSHEET USER GUIDE</t>
    </r>
  </si>
  <si>
    <t xml:space="preserve">Setting the date for Gross Deposits </t>
  </si>
  <si>
    <t xml:space="preserve">Setting the Review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</si>
</sst>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DE0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8">
    <xf numFmtId="0" fontId="0" fillId="0" borderId="0" xfId="0"/>
    <xf numFmtId="9" fontId="0" fillId="0" borderId="0" xfId="0" applyNumberFormat="1"/>
    <xf numFmtId="0" fontId="8" fillId="0" borderId="0" xfId="0" applyFont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0" xfId="0" applyFont="1" applyProtection="1">
      <protection hidden="1"/>
    </xf>
    <xf numFmtId="164" fontId="5" fillId="0" borderId="0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hidden="1"/>
    </xf>
    <xf numFmtId="0" fontId="4" fillId="5" borderId="12" xfId="0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44" fontId="11" fillId="0" borderId="0" xfId="1" applyFont="1" applyFill="1" applyBorder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4" fontId="0" fillId="0" borderId="0" xfId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44" fontId="4" fillId="0" borderId="0" xfId="1" applyFont="1" applyFill="1" applyBorder="1" applyAlignment="1" applyProtection="1">
      <protection locked="0"/>
    </xf>
    <xf numFmtId="44" fontId="12" fillId="0" borderId="0" xfId="1" applyFont="1" applyFill="1" applyBorder="1" applyAlignment="1" applyProtection="1">
      <protection locked="0"/>
    </xf>
    <xf numFmtId="2" fontId="4" fillId="0" borderId="0" xfId="1" applyNumberFormat="1" applyFont="1" applyFill="1" applyBorder="1" applyAlignment="1" applyProtection="1">
      <protection locked="0"/>
    </xf>
    <xf numFmtId="9" fontId="4" fillId="0" borderId="12" xfId="2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10" fillId="0" borderId="12" xfId="1" applyNumberFormat="1" applyFont="1" applyFill="1" applyBorder="1" applyAlignment="1" applyProtection="1">
      <alignment horizontal="right"/>
    </xf>
    <xf numFmtId="164" fontId="10" fillId="0" borderId="12" xfId="1" applyNumberFormat="1" applyFont="1" applyFill="1" applyBorder="1" applyProtection="1"/>
    <xf numFmtId="164" fontId="10" fillId="0" borderId="12" xfId="0" applyNumberFormat="1" applyFont="1" applyBorder="1"/>
    <xf numFmtId="164" fontId="10" fillId="0" borderId="12" xfId="0" applyNumberFormat="1" applyFont="1" applyBorder="1" applyProtection="1">
      <protection hidden="1"/>
    </xf>
    <xf numFmtId="164" fontId="5" fillId="0" borderId="0" xfId="2" applyNumberFormat="1" applyFont="1" applyFill="1" applyBorder="1" applyProtection="1">
      <protection locked="0"/>
    </xf>
    <xf numFmtId="1" fontId="10" fillId="0" borderId="12" xfId="1" applyNumberFormat="1" applyFont="1" applyFill="1" applyBorder="1" applyAlignment="1" applyProtection="1">
      <alignment horizontal="right"/>
    </xf>
    <xf numFmtId="10" fontId="10" fillId="0" borderId="12" xfId="2" applyNumberFormat="1" applyFont="1" applyFill="1" applyBorder="1" applyAlignment="1" applyProtection="1">
      <alignment horizontal="right"/>
    </xf>
    <xf numFmtId="10" fontId="10" fillId="0" borderId="0" xfId="2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vertical="center" wrapText="1"/>
      <protection hidden="1"/>
    </xf>
    <xf numFmtId="10" fontId="5" fillId="0" borderId="0" xfId="2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/>
      <protection hidden="1"/>
    </xf>
    <xf numFmtId="0" fontId="9" fillId="4" borderId="12" xfId="0" applyFont="1" applyFill="1" applyBorder="1" applyAlignment="1" applyProtection="1">
      <alignment vertical="center"/>
      <protection locked="0"/>
    </xf>
    <xf numFmtId="164" fontId="4" fillId="0" borderId="12" xfId="1" applyNumberFormat="1" applyFont="1" applyFill="1" applyBorder="1" applyProtection="1">
      <protection locked="0"/>
    </xf>
    <xf numFmtId="164" fontId="0" fillId="0" borderId="12" xfId="1" applyNumberFormat="1" applyFont="1" applyFill="1" applyBorder="1" applyAlignment="1" applyProtection="1">
      <alignment horizontal="right"/>
      <protection locked="0"/>
    </xf>
    <xf numFmtId="164" fontId="0" fillId="0" borderId="12" xfId="1" applyNumberFormat="1" applyFont="1" applyFill="1" applyBorder="1" applyAlignment="1" applyProtection="1">
      <alignment horizontal="right"/>
      <protection hidden="1"/>
    </xf>
    <xf numFmtId="0" fontId="0" fillId="0" borderId="12" xfId="0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12" xfId="0" applyFont="1" applyBorder="1" applyProtection="1">
      <protection locked="0"/>
    </xf>
    <xf numFmtId="164" fontId="4" fillId="0" borderId="0" xfId="0" applyNumberFormat="1" applyFont="1" applyProtection="1">
      <protection locked="0"/>
    </xf>
    <xf numFmtId="10" fontId="4" fillId="0" borderId="0" xfId="2" applyNumberFormat="1" applyFont="1" applyFill="1" applyBorder="1" applyProtection="1">
      <protection locked="0"/>
    </xf>
    <xf numFmtId="164" fontId="4" fillId="5" borderId="12" xfId="1" applyNumberFormat="1" applyFont="1" applyFill="1" applyBorder="1" applyAlignment="1" applyProtection="1">
      <alignment horizontal="center"/>
      <protection locked="0"/>
    </xf>
    <xf numFmtId="164" fontId="4" fillId="5" borderId="12" xfId="1" applyNumberFormat="1" applyFont="1" applyFill="1" applyBorder="1" applyProtection="1"/>
    <xf numFmtId="7" fontId="4" fillId="5" borderId="12" xfId="1" applyNumberFormat="1" applyFont="1" applyFill="1" applyBorder="1" applyProtection="1"/>
    <xf numFmtId="2" fontId="4" fillId="5" borderId="12" xfId="1" applyNumberFormat="1" applyFont="1" applyFill="1" applyBorder="1" applyProtection="1">
      <protection locked="0"/>
    </xf>
    <xf numFmtId="7" fontId="4" fillId="0" borderId="0" xfId="1" applyNumberFormat="1" applyFont="1" applyFill="1" applyBorder="1" applyAlignment="1" applyProtection="1">
      <alignment horizontal="right"/>
      <protection locked="0"/>
    </xf>
    <xf numFmtId="7" fontId="4" fillId="0" borderId="0" xfId="1" applyNumberFormat="1" applyFont="1" applyFill="1" applyBorder="1" applyProtection="1">
      <protection locked="0"/>
    </xf>
    <xf numFmtId="0" fontId="9" fillId="2" borderId="24" xfId="0" applyFont="1" applyFill="1" applyBorder="1" applyAlignment="1" applyProtection="1">
      <alignment vertical="center" wrapText="1"/>
      <protection locked="0"/>
    </xf>
    <xf numFmtId="0" fontId="4" fillId="2" borderId="24" xfId="0" applyFont="1" applyFill="1" applyBorder="1" applyProtection="1">
      <protection locked="0"/>
    </xf>
    <xf numFmtId="9" fontId="0" fillId="0" borderId="24" xfId="2" applyFont="1" applyFill="1" applyBorder="1" applyAlignment="1" applyProtection="1">
      <protection locked="0"/>
    </xf>
    <xf numFmtId="0" fontId="4" fillId="0" borderId="24" xfId="0" applyFont="1" applyBorder="1" applyProtection="1"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44" fontId="4" fillId="0" borderId="0" xfId="1" applyFont="1" applyFill="1" applyBorder="1" applyProtection="1">
      <protection locked="0"/>
    </xf>
    <xf numFmtId="44" fontId="0" fillId="0" borderId="24" xfId="1" applyFont="1" applyFill="1" applyBorder="1" applyProtection="1"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10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6" fillId="0" borderId="0" xfId="0" applyFont="1"/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164" fontId="4" fillId="0" borderId="12" xfId="0" applyNumberFormat="1" applyFont="1" applyBorder="1" applyAlignment="1" applyProtection="1">
      <alignment horizontal="left"/>
      <protection locked="0"/>
    </xf>
    <xf numFmtId="164" fontId="10" fillId="0" borderId="12" xfId="3" applyNumberFormat="1" applyFont="1" applyFill="1" applyBorder="1" applyAlignment="1" applyProtection="1">
      <alignment horizontal="center"/>
      <protection locked="0"/>
    </xf>
    <xf numFmtId="164" fontId="10" fillId="0" borderId="12" xfId="3" applyNumberFormat="1" applyFont="1" applyFill="1" applyBorder="1" applyProtection="1">
      <protection locked="0"/>
    </xf>
    <xf numFmtId="43" fontId="10" fillId="0" borderId="12" xfId="3" applyFont="1" applyFill="1" applyBorder="1" applyProtection="1">
      <protection locked="0"/>
    </xf>
    <xf numFmtId="44" fontId="10" fillId="0" borderId="0" xfId="1" applyFont="1" applyFill="1" applyBorder="1" applyProtection="1">
      <protection locked="0"/>
    </xf>
    <xf numFmtId="44" fontId="8" fillId="0" borderId="12" xfId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/>
      <protection locked="0"/>
    </xf>
    <xf numFmtId="43" fontId="10" fillId="0" borderId="0" xfId="3" applyFont="1" applyFill="1" applyBorder="1" applyAlignment="1" applyProtection="1">
      <alignment horizontal="center"/>
      <protection locked="0"/>
    </xf>
    <xf numFmtId="43" fontId="10" fillId="0" borderId="0" xfId="3" applyFont="1" applyFill="1" applyBorder="1" applyProtection="1">
      <protection locked="0"/>
    </xf>
    <xf numFmtId="44" fontId="8" fillId="0" borderId="0" xfId="1" applyFont="1" applyFill="1" applyBorder="1" applyAlignment="1" applyProtection="1">
      <alignment horizontal="center"/>
      <protection locked="0"/>
    </xf>
    <xf numFmtId="43" fontId="10" fillId="0" borderId="12" xfId="3" applyFont="1" applyFill="1" applyBorder="1" applyAlignment="1" applyProtection="1">
      <alignment horizontal="center"/>
    </xf>
    <xf numFmtId="44" fontId="10" fillId="0" borderId="12" xfId="1" applyFont="1" applyFill="1" applyBorder="1" applyAlignment="1" applyProtection="1">
      <alignment horizontal="center"/>
    </xf>
    <xf numFmtId="8" fontId="8" fillId="0" borderId="0" xfId="1" applyNumberFormat="1" applyFont="1" applyFill="1" applyBorder="1" applyAlignment="1" applyProtection="1">
      <protection locked="0"/>
    </xf>
    <xf numFmtId="10" fontId="8" fillId="0" borderId="0" xfId="2" applyNumberFormat="1" applyFont="1" applyFill="1" applyBorder="1" applyAlignme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quotePrefix="1" applyFont="1" applyProtection="1">
      <protection locked="0"/>
    </xf>
    <xf numFmtId="44" fontId="11" fillId="0" borderId="0" xfId="1" applyFont="1" applyFill="1" applyBorder="1" applyAlignment="1"/>
    <xf numFmtId="44" fontId="11" fillId="0" borderId="0" xfId="1" applyFont="1" applyFill="1" applyBorder="1" applyAlignment="1">
      <alignment vertical="center" wrapText="1"/>
    </xf>
    <xf numFmtId="44" fontId="11" fillId="0" borderId="0" xfId="1" applyFont="1" applyFill="1" applyBorder="1" applyAlignment="1">
      <alignment vertical="top" wrapText="1"/>
    </xf>
    <xf numFmtId="44" fontId="14" fillId="0" borderId="0" xfId="1" applyFont="1" applyFill="1" applyBorder="1" applyAlignment="1">
      <alignment vertical="top" wrapText="1"/>
    </xf>
    <xf numFmtId="0" fontId="4" fillId="0" borderId="6" xfId="0" applyFont="1" applyBorder="1"/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0" fillId="0" borderId="3" xfId="0" applyBorder="1"/>
    <xf numFmtId="0" fontId="4" fillId="0" borderId="7" xfId="0" applyFont="1" applyBorder="1"/>
    <xf numFmtId="0" fontId="0" fillId="0" borderId="0" xfId="0" applyAlignment="1">
      <alignment horizontal="left"/>
    </xf>
    <xf numFmtId="0" fontId="0" fillId="0" borderId="3" xfId="0" applyBorder="1" applyAlignment="1">
      <alignment wrapText="1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9" xfId="0" applyFont="1" applyBorder="1"/>
    <xf numFmtId="0" fontId="0" fillId="0" borderId="25" xfId="0" applyBorder="1"/>
    <xf numFmtId="0" fontId="0" fillId="0" borderId="13" xfId="0" applyBorder="1"/>
    <xf numFmtId="0" fontId="0" fillId="0" borderId="0" xfId="0" applyAlignment="1">
      <alignment horizontal="centerContinuous"/>
    </xf>
    <xf numFmtId="0" fontId="0" fillId="0" borderId="3" xfId="0" applyBorder="1" applyAlignment="1">
      <alignment horizontal="centerContinuous"/>
    </xf>
    <xf numFmtId="0" fontId="4" fillId="0" borderId="9" xfId="0" applyFont="1" applyBorder="1" applyAlignment="1">
      <alignment horizontal="left" vertical="top"/>
    </xf>
    <xf numFmtId="0" fontId="0" fillId="0" borderId="26" xfId="0" applyBorder="1"/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" fillId="4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4" fontId="11" fillId="5" borderId="6" xfId="1" applyFont="1" applyFill="1" applyBorder="1" applyAlignment="1">
      <alignment horizontal="center" vertical="center" wrapText="1"/>
    </xf>
    <xf numFmtId="44" fontId="11" fillId="5" borderId="8" xfId="1" applyFont="1" applyFill="1" applyBorder="1" applyAlignment="1">
      <alignment horizontal="center" vertical="center" wrapText="1"/>
    </xf>
    <xf numFmtId="44" fontId="11" fillId="5" borderId="5" xfId="1" applyFont="1" applyFill="1" applyBorder="1" applyAlignment="1">
      <alignment horizontal="center" vertical="center" wrapText="1"/>
    </xf>
    <xf numFmtId="44" fontId="11" fillId="5" borderId="7" xfId="1" applyFont="1" applyFill="1" applyBorder="1" applyAlignment="1">
      <alignment horizontal="center" vertical="center" wrapText="1"/>
    </xf>
    <xf numFmtId="44" fontId="11" fillId="5" borderId="0" xfId="1" applyFont="1" applyFill="1" applyBorder="1" applyAlignment="1">
      <alignment horizontal="center" vertical="center" wrapText="1"/>
    </xf>
    <xf numFmtId="44" fontId="11" fillId="5" borderId="3" xfId="1" applyFont="1" applyFill="1" applyBorder="1" applyAlignment="1">
      <alignment horizontal="center" vertical="center" wrapText="1"/>
    </xf>
    <xf numFmtId="44" fontId="11" fillId="5" borderId="9" xfId="1" applyFont="1" applyFill="1" applyBorder="1" applyAlignment="1">
      <alignment horizontal="center" vertical="center" wrapText="1"/>
    </xf>
    <xf numFmtId="44" fontId="11" fillId="5" borderId="10" xfId="1" applyFont="1" applyFill="1" applyBorder="1" applyAlignment="1">
      <alignment horizontal="center" vertical="center" wrapText="1"/>
    </xf>
    <xf numFmtId="44" fontId="11" fillId="5" borderId="4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5" borderId="12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16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44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8" fillId="5" borderId="12" xfId="0" applyFont="1" applyFill="1" applyBorder="1" applyAlignment="1" applyProtection="1">
      <alignment horizontal="left"/>
      <protection locked="0"/>
    </xf>
    <xf numFmtId="0" fontId="8" fillId="5" borderId="16" xfId="0" applyFont="1" applyFill="1" applyBorder="1" applyAlignment="1" applyProtection="1">
      <alignment horizontal="left"/>
      <protection locked="0"/>
    </xf>
    <xf numFmtId="0" fontId="8" fillId="5" borderId="18" xfId="0" applyFont="1" applyFill="1" applyBorder="1" applyAlignment="1" applyProtection="1">
      <alignment horizontal="left"/>
      <protection locked="0"/>
    </xf>
    <xf numFmtId="9" fontId="0" fillId="0" borderId="16" xfId="0" applyNumberFormat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44" fontId="11" fillId="0" borderId="0" xfId="1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24" xfId="0" applyBorder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19" xfId="0" applyFont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13" xfId="0" applyFont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14" xfId="0" applyFont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10" fillId="0" borderId="16" xfId="0" applyFont="1" applyBorder="1" applyAlignment="1" applyProtection="1">
      <alignment horizontal="left" wrapText="1"/>
      <protection locked="0"/>
    </xf>
    <xf numFmtId="0" fontId="10" fillId="0" borderId="17" xfId="0" applyFont="1" applyBorder="1" applyAlignment="1" applyProtection="1">
      <alignment horizontal="left" wrapText="1"/>
      <protection locked="0"/>
    </xf>
    <xf numFmtId="0" fontId="10" fillId="0" borderId="18" xfId="0" applyFont="1" applyBorder="1" applyAlignment="1" applyProtection="1">
      <alignment horizontal="left" wrapText="1"/>
      <protection locked="0"/>
    </xf>
    <xf numFmtId="0" fontId="2" fillId="4" borderId="23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10" fontId="8" fillId="0" borderId="12" xfId="2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8" fontId="8" fillId="0" borderId="12" xfId="1" applyNumberFormat="1" applyFont="1" applyFill="1" applyBorder="1" applyAlignment="1" applyProtection="1">
      <alignment horizontal="center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4" formatCode="0.00%"/>
    </dxf>
    <dxf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DE0FF"/>
      <color rgb="FFC5DBFF"/>
      <color rgb="FFB3D0FF"/>
      <color rgb="FF99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0</xdr:rowOff>
    </xdr:from>
    <xdr:to>
      <xdr:col>17</xdr:col>
      <xdr:colOff>409575</xdr:colOff>
      <xdr:row>5</xdr:row>
      <xdr:rowOff>153603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93D7C4-E1E2-4EBF-A53A-E82DE982E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0"/>
          <a:ext cx="2019300" cy="1163253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28</xdr:row>
      <xdr:rowOff>101149</xdr:rowOff>
    </xdr:from>
    <xdr:to>
      <xdr:col>13</xdr:col>
      <xdr:colOff>294821</xdr:colOff>
      <xdr:row>34</xdr:row>
      <xdr:rowOff>56962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359266-0E5A-A058-3CD0-5EAAAB7A4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1975" y="5711374"/>
          <a:ext cx="2666546" cy="1098813"/>
        </a:xfrm>
        <a:prstGeom prst="rect">
          <a:avLst/>
        </a:prstGeom>
      </xdr:spPr>
    </xdr:pic>
    <xdr:clientData/>
  </xdr:twoCellAnchor>
  <xdr:twoCellAnchor editAs="oneCell">
    <xdr:from>
      <xdr:col>23</xdr:col>
      <xdr:colOff>123825</xdr:colOff>
      <xdr:row>19</xdr:row>
      <xdr:rowOff>168170</xdr:rowOff>
    </xdr:from>
    <xdr:to>
      <xdr:col>29</xdr:col>
      <xdr:colOff>238125</xdr:colOff>
      <xdr:row>21</xdr:row>
      <xdr:rowOff>161874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8D6AF9-7842-6605-2595-88016AB44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30025" y="4035320"/>
          <a:ext cx="3590925" cy="365179"/>
        </a:xfrm>
        <a:prstGeom prst="rect">
          <a:avLst/>
        </a:prstGeom>
      </xdr:spPr>
    </xdr:pic>
    <xdr:clientData/>
  </xdr:twoCellAnchor>
  <xdr:twoCellAnchor editAs="oneCell">
    <xdr:from>
      <xdr:col>1</xdr:col>
      <xdr:colOff>274760</xdr:colOff>
      <xdr:row>39</xdr:row>
      <xdr:rowOff>102577</xdr:rowOff>
    </xdr:from>
    <xdr:to>
      <xdr:col>3</xdr:col>
      <xdr:colOff>512885</xdr:colOff>
      <xdr:row>43</xdr:row>
      <xdr:rowOff>60683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FFFC1E-31B9-8D89-D232-50C0EE3FF3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3407" r="32738" b="1"/>
        <a:stretch/>
      </xdr:blipFill>
      <xdr:spPr>
        <a:xfrm>
          <a:off x="472587" y="7817827"/>
          <a:ext cx="1329836" cy="727433"/>
        </a:xfrm>
        <a:prstGeom prst="rect">
          <a:avLst/>
        </a:prstGeom>
      </xdr:spPr>
    </xdr:pic>
    <xdr:clientData/>
  </xdr:twoCellAnchor>
  <xdr:twoCellAnchor editAs="oneCell">
    <xdr:from>
      <xdr:col>16</xdr:col>
      <xdr:colOff>224937</xdr:colOff>
      <xdr:row>28</xdr:row>
      <xdr:rowOff>83527</xdr:rowOff>
    </xdr:from>
    <xdr:to>
      <xdr:col>18</xdr:col>
      <xdr:colOff>386862</xdr:colOff>
      <xdr:row>32</xdr:row>
      <xdr:rowOff>51158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88EF00A-D7AD-4D3A-9945-CBA87E693E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3407" r="32738" b="1"/>
        <a:stretch/>
      </xdr:blipFill>
      <xdr:spPr>
        <a:xfrm>
          <a:off x="7997337" y="5693752"/>
          <a:ext cx="1323975" cy="729631"/>
        </a:xfrm>
        <a:prstGeom prst="rect">
          <a:avLst/>
        </a:prstGeom>
      </xdr:spPr>
    </xdr:pic>
    <xdr:clientData/>
  </xdr:twoCellAnchor>
  <xdr:twoCellAnchor>
    <xdr:from>
      <xdr:col>17</xdr:col>
      <xdr:colOff>238125</xdr:colOff>
      <xdr:row>29</xdr:row>
      <xdr:rowOff>85725</xdr:rowOff>
    </xdr:from>
    <xdr:to>
      <xdr:col>18</xdr:col>
      <xdr:colOff>228600</xdr:colOff>
      <xdr:row>30</xdr:row>
      <xdr:rowOff>190500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F64966D-9EEE-294E-332C-AA68233945EE}"/>
            </a:ext>
          </a:extLst>
        </xdr:cNvPr>
        <xdr:cNvCxnSpPr/>
      </xdr:nvCxnSpPr>
      <xdr:spPr>
        <a:xfrm flipV="1">
          <a:off x="8553450" y="5876925"/>
          <a:ext cx="6096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85725</xdr:colOff>
      <xdr:row>39</xdr:row>
      <xdr:rowOff>47625</xdr:rowOff>
    </xdr:from>
    <xdr:to>
      <xdr:col>12</xdr:col>
      <xdr:colOff>390503</xdr:colOff>
      <xdr:row>44</xdr:row>
      <xdr:rowOff>95082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EC8E6E1-63CA-20D6-0C1E-F0AE8E715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52925" y="7781925"/>
          <a:ext cx="2162153" cy="1009482"/>
        </a:xfrm>
        <a:prstGeom prst="rect">
          <a:avLst/>
        </a:prstGeom>
      </xdr:spPr>
    </xdr:pic>
    <xdr:clientData/>
  </xdr:twoCellAnchor>
  <xdr:twoCellAnchor>
    <xdr:from>
      <xdr:col>11</xdr:col>
      <xdr:colOff>304800</xdr:colOff>
      <xdr:row>40</xdr:row>
      <xdr:rowOff>66675</xdr:rowOff>
    </xdr:from>
    <xdr:to>
      <xdr:col>12</xdr:col>
      <xdr:colOff>295275</xdr:colOff>
      <xdr:row>41</xdr:row>
      <xdr:rowOff>161925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98D07227-9395-45A1-BD4F-64F626AB38B7}"/>
            </a:ext>
          </a:extLst>
        </xdr:cNvPr>
        <xdr:cNvCxnSpPr/>
      </xdr:nvCxnSpPr>
      <xdr:spPr>
        <a:xfrm flipV="1">
          <a:off x="5810250" y="7991475"/>
          <a:ext cx="6096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180976</xdr:colOff>
      <xdr:row>35</xdr:row>
      <xdr:rowOff>47625</xdr:rowOff>
    </xdr:from>
    <xdr:to>
      <xdr:col>19</xdr:col>
      <xdr:colOff>357943</xdr:colOff>
      <xdr:row>39</xdr:row>
      <xdr:rowOff>180807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6B752A8-124F-4B04-884F-65C817B6C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53376" y="7000875"/>
          <a:ext cx="1958142" cy="914232"/>
        </a:xfrm>
        <a:prstGeom prst="rect">
          <a:avLst/>
        </a:prstGeom>
      </xdr:spPr>
    </xdr:pic>
    <xdr:clientData/>
  </xdr:twoCellAnchor>
  <xdr:twoCellAnchor>
    <xdr:from>
      <xdr:col>18</xdr:col>
      <xdr:colOff>285750</xdr:colOff>
      <xdr:row>36</xdr:row>
      <xdr:rowOff>38100</xdr:rowOff>
    </xdr:from>
    <xdr:to>
      <xdr:col>19</xdr:col>
      <xdr:colOff>276225</xdr:colOff>
      <xdr:row>37</xdr:row>
      <xdr:rowOff>133350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887F2E7F-BBE5-4FD5-B4FB-BDEA1493E9EE}"/>
            </a:ext>
          </a:extLst>
        </xdr:cNvPr>
        <xdr:cNvCxnSpPr/>
      </xdr:nvCxnSpPr>
      <xdr:spPr>
        <a:xfrm flipV="1">
          <a:off x="9220200" y="7191375"/>
          <a:ext cx="6096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190499</xdr:colOff>
      <xdr:row>27</xdr:row>
      <xdr:rowOff>180417</xdr:rowOff>
    </xdr:from>
    <xdr:to>
      <xdr:col>29</xdr:col>
      <xdr:colOff>294719</xdr:colOff>
      <xdr:row>30</xdr:row>
      <xdr:rowOff>133349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A76B7AF-22F9-7CA4-9D3F-2436B80F73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23854"/>
        <a:stretch/>
      </xdr:blipFill>
      <xdr:spPr>
        <a:xfrm>
          <a:off x="11696699" y="5600142"/>
          <a:ext cx="3580845" cy="514907"/>
        </a:xfrm>
        <a:prstGeom prst="rect">
          <a:avLst/>
        </a:prstGeom>
      </xdr:spPr>
    </xdr:pic>
    <xdr:clientData/>
  </xdr:twoCellAnchor>
  <xdr:twoCellAnchor>
    <xdr:from>
      <xdr:col>28</xdr:col>
      <xdr:colOff>171450</xdr:colOff>
      <xdr:row>28</xdr:row>
      <xdr:rowOff>114300</xdr:rowOff>
    </xdr:from>
    <xdr:to>
      <xdr:col>29</xdr:col>
      <xdr:colOff>161925</xdr:colOff>
      <xdr:row>30</xdr:row>
      <xdr:rowOff>38100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9C8949F4-A753-4937-A102-60CB9E2CF424}"/>
            </a:ext>
          </a:extLst>
        </xdr:cNvPr>
        <xdr:cNvCxnSpPr/>
      </xdr:nvCxnSpPr>
      <xdr:spPr>
        <a:xfrm flipV="1">
          <a:off x="14535150" y="5724525"/>
          <a:ext cx="6096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504265</xdr:colOff>
      <xdr:row>0</xdr:row>
      <xdr:rowOff>0</xdr:rowOff>
    </xdr:from>
    <xdr:to>
      <xdr:col>2</xdr:col>
      <xdr:colOff>896469</xdr:colOff>
      <xdr:row>5</xdr:row>
      <xdr:rowOff>132312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BD79811-E080-8069-5BBD-65C4907C2AF2}"/>
            </a:ext>
          </a:extLst>
        </xdr:cNvPr>
        <xdr:cNvGrpSpPr/>
      </xdr:nvGrpSpPr>
      <xdr:grpSpPr>
        <a:xfrm>
          <a:off x="683559" y="0"/>
          <a:ext cx="2162734" cy="1163253"/>
          <a:chOff x="0" y="0"/>
          <a:chExt cx="2019300" cy="1163253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1F1A85D-EA17-6FF3-8DB6-90C92126A038}"/>
              </a:ext>
            </a:extLst>
          </xdr:cNvPr>
          <xdr:cNvSpPr/>
        </xdr:nvSpPr>
        <xdr:spPr>
          <a:xfrm>
            <a:off x="0" y="0"/>
            <a:ext cx="1994647" cy="1154206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FA603AC-5C2D-4857-9D78-D7188742FA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019300" cy="1163253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27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956613-5D77-4549-A642-EB7AE70A941A}"/>
            </a:ext>
          </a:extLst>
        </xdr:cNvPr>
        <xdr:cNvSpPr txBox="1"/>
      </xdr:nvSpPr>
      <xdr:spPr>
        <a:xfrm>
          <a:off x="8877300" y="498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504825</xdr:colOff>
      <xdr:row>0</xdr:row>
      <xdr:rowOff>0</xdr:rowOff>
    </xdr:from>
    <xdr:to>
      <xdr:col>3</xdr:col>
      <xdr:colOff>885825</xdr:colOff>
      <xdr:row>6</xdr:row>
      <xdr:rowOff>20253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89F9729-EF54-995A-713C-E258B7F3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019300" cy="1163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Invictus">
      <a:dk1>
        <a:sysClr val="windowText" lastClr="000000"/>
      </a:dk1>
      <a:lt1>
        <a:sysClr val="window" lastClr="FFFFFF"/>
      </a:lt1>
      <a:dk2>
        <a:srgbClr val="F0F0F0"/>
      </a:dk2>
      <a:lt2>
        <a:srgbClr val="E7E7E7"/>
      </a:lt2>
      <a:accent1>
        <a:srgbClr val="8A3005"/>
      </a:accent1>
      <a:accent2>
        <a:srgbClr val="818286"/>
      </a:accent2>
      <a:accent3>
        <a:srgbClr val="3A3A3C"/>
      </a:accent3>
      <a:accent4>
        <a:srgbClr val="682504"/>
      </a:accent4>
      <a:accent5>
        <a:srgbClr val="C54607"/>
      </a:accent5>
      <a:accent6>
        <a:srgbClr val="B3B3B5"/>
      </a:accent6>
      <a:hlink>
        <a:srgbClr val="8A3005"/>
      </a:hlink>
      <a:folHlink>
        <a:srgbClr val="81828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2:AG73"/>
  <sheetViews>
    <sheetView showGridLines="0" tabSelected="1" zoomScaleNormal="100" workbookViewId="0">
      <selection activeCell="X27" sqref="X27:AD28"/>
    </sheetView>
  </sheetViews>
  <sheetFormatPr defaultColWidth="9.28515625" defaultRowHeight="15" x14ac:dyDescent="0.25"/>
  <cols>
    <col min="1" max="1" width="3" customWidth="1"/>
    <col min="2" max="2" width="7" customWidth="1"/>
    <col min="7" max="7" width="8.28515625" customWidth="1"/>
    <col min="8" max="8" width="1.42578125" customWidth="1"/>
    <col min="9" max="9" width="7.140625" customWidth="1"/>
    <col min="15" max="15" width="4.140625" customWidth="1"/>
    <col min="16" max="16" width="2" customWidth="1"/>
    <col min="17" max="17" width="8.140625" customWidth="1"/>
    <col min="22" max="22" width="9.28515625" customWidth="1"/>
    <col min="23" max="23" width="1.42578125" customWidth="1"/>
    <col min="24" max="24" width="5.7109375" customWidth="1"/>
    <col min="30" max="30" width="6.28515625" customWidth="1"/>
  </cols>
  <sheetData>
    <row r="2" spans="2:33" ht="14.1" customHeight="1" x14ac:dyDescent="0.25"/>
    <row r="3" spans="2:33" ht="24" customHeight="1" x14ac:dyDescent="0.25"/>
    <row r="4" spans="2:33" ht="14.1" customHeight="1" x14ac:dyDescent="0.25"/>
    <row r="5" spans="2:33" ht="14.1" customHeight="1" x14ac:dyDescent="0.25"/>
    <row r="6" spans="2:33" ht="14.1" customHeight="1" thickBot="1" x14ac:dyDescent="0.3"/>
    <row r="7" spans="2:33" ht="15" customHeight="1" x14ac:dyDescent="0.25">
      <c r="B7" s="135" t="s">
        <v>106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7"/>
      <c r="Q7" s="135" t="s">
        <v>102</v>
      </c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7"/>
    </row>
    <row r="8" spans="2:33" ht="20.25" customHeight="1" x14ac:dyDescent="0.35">
      <c r="B8" s="13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40"/>
      <c r="Q8" s="138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40"/>
      <c r="AE8" s="93"/>
      <c r="AF8" s="93"/>
      <c r="AG8" s="93"/>
    </row>
    <row r="9" spans="2:33" ht="26.25" customHeight="1" thickBot="1" x14ac:dyDescent="0.3">
      <c r="B9" s="14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3"/>
      <c r="Q9" s="141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3"/>
    </row>
    <row r="10" spans="2:33" ht="14.25" customHeight="1" thickBot="1" x14ac:dyDescent="0.3">
      <c r="B10" s="94"/>
      <c r="C10" s="94"/>
      <c r="D10" s="94"/>
      <c r="E10" s="94"/>
      <c r="F10" s="94"/>
      <c r="G10" s="94"/>
      <c r="H10" s="94"/>
      <c r="I10" s="94"/>
      <c r="J10" s="94"/>
      <c r="K10" s="95"/>
      <c r="L10" s="95"/>
      <c r="M10" s="95"/>
      <c r="N10" s="95"/>
      <c r="T10" s="96"/>
      <c r="U10" s="96"/>
      <c r="V10" s="96"/>
      <c r="W10" s="96"/>
      <c r="X10" s="96"/>
      <c r="Y10" s="96"/>
      <c r="Z10" s="96"/>
      <c r="AA10" s="96"/>
      <c r="AB10" s="96"/>
      <c r="AC10" s="96"/>
    </row>
    <row r="11" spans="2:33" ht="15.75" customHeight="1" thickBot="1" x14ac:dyDescent="0.3">
      <c r="B11" s="124" t="s">
        <v>35</v>
      </c>
      <c r="C11" s="125"/>
      <c r="D11" s="125"/>
      <c r="E11" s="125"/>
      <c r="F11" s="125"/>
      <c r="G11" s="128"/>
      <c r="I11" s="144" t="s">
        <v>33</v>
      </c>
      <c r="J11" s="145"/>
      <c r="K11" s="145"/>
      <c r="L11" s="145"/>
      <c r="M11" s="145"/>
      <c r="N11" s="145"/>
      <c r="O11" s="146"/>
      <c r="Q11" s="124" t="s">
        <v>35</v>
      </c>
      <c r="R11" s="125"/>
      <c r="S11" s="125"/>
      <c r="T11" s="125"/>
      <c r="U11" s="125"/>
      <c r="V11" s="128"/>
      <c r="X11" s="124" t="s">
        <v>33</v>
      </c>
      <c r="Y11" s="125"/>
      <c r="Z11" s="125"/>
      <c r="AA11" s="125"/>
      <c r="AB11" s="125"/>
      <c r="AC11" s="125"/>
      <c r="AD11" s="128"/>
    </row>
    <row r="12" spans="2:33" x14ac:dyDescent="0.25">
      <c r="B12" s="97" t="s">
        <v>30</v>
      </c>
      <c r="C12" s="98"/>
      <c r="D12" s="98"/>
      <c r="E12" s="98"/>
      <c r="F12" s="98"/>
      <c r="G12" s="99"/>
      <c r="I12" s="97" t="s">
        <v>34</v>
      </c>
      <c r="J12" s="98"/>
      <c r="K12" s="98"/>
      <c r="L12" s="98"/>
      <c r="M12" s="98"/>
      <c r="N12" s="98"/>
      <c r="O12" s="99"/>
      <c r="Q12" s="97" t="s">
        <v>30</v>
      </c>
      <c r="R12" s="98"/>
      <c r="S12" s="98"/>
      <c r="T12" s="98"/>
      <c r="U12" s="98"/>
      <c r="V12" s="99"/>
      <c r="X12" s="97" t="s">
        <v>34</v>
      </c>
      <c r="Y12" s="98"/>
      <c r="Z12" s="98"/>
      <c r="AA12" s="98"/>
      <c r="AB12" s="98"/>
      <c r="AC12" s="98"/>
      <c r="AD12" s="99"/>
    </row>
    <row r="13" spans="2:33" x14ac:dyDescent="0.25">
      <c r="B13" s="100"/>
      <c r="G13" s="101"/>
      <c r="I13" s="100"/>
      <c r="O13" s="101"/>
      <c r="Q13" s="100"/>
      <c r="V13" s="101"/>
      <c r="X13" s="100"/>
      <c r="AD13" s="101"/>
    </row>
    <row r="14" spans="2:33" x14ac:dyDescent="0.25">
      <c r="B14" s="102" t="s">
        <v>55</v>
      </c>
      <c r="G14" s="101"/>
      <c r="I14" s="102" t="s">
        <v>40</v>
      </c>
      <c r="O14" s="101"/>
      <c r="Q14" s="102" t="s">
        <v>41</v>
      </c>
      <c r="V14" s="101"/>
      <c r="X14" s="102" t="s">
        <v>40</v>
      </c>
      <c r="AD14" s="101"/>
    </row>
    <row r="15" spans="2:33" x14ac:dyDescent="0.25">
      <c r="B15" s="100"/>
      <c r="C15" s="122" t="s">
        <v>56</v>
      </c>
      <c r="D15" s="122"/>
      <c r="E15" s="122"/>
      <c r="F15" s="122"/>
      <c r="G15" s="101"/>
      <c r="I15" s="100"/>
      <c r="J15" t="s">
        <v>25</v>
      </c>
      <c r="O15" s="101"/>
      <c r="Q15" s="100"/>
      <c r="R15" s="103" t="s">
        <v>86</v>
      </c>
      <c r="S15" s="103"/>
      <c r="V15" s="101"/>
      <c r="X15" s="100"/>
      <c r="Y15" t="s">
        <v>78</v>
      </c>
      <c r="AD15" s="101"/>
    </row>
    <row r="16" spans="2:33" x14ac:dyDescent="0.25">
      <c r="B16" s="100"/>
      <c r="C16" s="122"/>
      <c r="D16" s="122"/>
      <c r="E16" s="122"/>
      <c r="F16" s="122"/>
      <c r="G16" s="101"/>
      <c r="I16" s="100"/>
      <c r="J16" t="s">
        <v>26</v>
      </c>
      <c r="O16" s="101"/>
      <c r="Q16" s="100"/>
      <c r="R16" s="103" t="s">
        <v>87</v>
      </c>
      <c r="S16" s="103"/>
      <c r="V16" s="101"/>
      <c r="X16" s="100"/>
      <c r="Y16" t="s">
        <v>79</v>
      </c>
      <c r="AD16" s="101"/>
    </row>
    <row r="17" spans="2:30" x14ac:dyDescent="0.25">
      <c r="B17" s="100"/>
      <c r="C17" t="s">
        <v>85</v>
      </c>
      <c r="G17" s="101"/>
      <c r="I17" s="100"/>
      <c r="J17" t="s">
        <v>61</v>
      </c>
      <c r="O17" s="101"/>
      <c r="Q17" s="100"/>
      <c r="R17" s="103" t="s">
        <v>88</v>
      </c>
      <c r="S17" s="103"/>
      <c r="V17" s="101"/>
      <c r="X17" s="100"/>
      <c r="Y17" t="s">
        <v>80</v>
      </c>
      <c r="AD17" s="101"/>
    </row>
    <row r="18" spans="2:30" x14ac:dyDescent="0.25">
      <c r="B18" s="100"/>
      <c r="C18" t="s">
        <v>84</v>
      </c>
      <c r="G18" s="101"/>
      <c r="I18" s="100"/>
      <c r="J18" t="s">
        <v>60</v>
      </c>
      <c r="O18" s="101"/>
      <c r="Q18" s="100"/>
      <c r="V18" s="101"/>
      <c r="X18" s="100"/>
      <c r="AD18" s="101"/>
    </row>
    <row r="19" spans="2:30" x14ac:dyDescent="0.25">
      <c r="B19" s="100"/>
      <c r="C19" t="s">
        <v>95</v>
      </c>
      <c r="G19" s="101"/>
      <c r="I19" s="100"/>
      <c r="J19" t="s">
        <v>51</v>
      </c>
      <c r="O19" s="101"/>
      <c r="Q19" s="102" t="s">
        <v>89</v>
      </c>
      <c r="V19" s="101"/>
      <c r="X19" s="102" t="s">
        <v>37</v>
      </c>
      <c r="AD19" s="101"/>
    </row>
    <row r="20" spans="2:30" ht="14.25" customHeight="1" x14ac:dyDescent="0.25">
      <c r="B20" s="100"/>
      <c r="C20" s="121" t="s">
        <v>57</v>
      </c>
      <c r="D20" s="121"/>
      <c r="E20" s="121"/>
      <c r="F20" s="121"/>
      <c r="G20" s="104"/>
      <c r="I20" s="100"/>
      <c r="J20" t="s">
        <v>62</v>
      </c>
      <c r="O20" s="101"/>
      <c r="Q20" s="100"/>
      <c r="R20" s="121" t="s">
        <v>90</v>
      </c>
      <c r="S20" s="121"/>
      <c r="T20" s="121"/>
      <c r="U20" s="121"/>
      <c r="V20" s="101"/>
      <c r="X20" s="100"/>
      <c r="AD20" s="101"/>
    </row>
    <row r="21" spans="2:30" x14ac:dyDescent="0.25">
      <c r="B21" s="100"/>
      <c r="C21" s="121"/>
      <c r="D21" s="121"/>
      <c r="E21" s="121"/>
      <c r="F21" s="121"/>
      <c r="G21" s="104"/>
      <c r="I21" s="100"/>
      <c r="J21" t="s">
        <v>18</v>
      </c>
      <c r="O21" s="101"/>
      <c r="Q21" s="100"/>
      <c r="R21" s="121"/>
      <c r="S21" s="121"/>
      <c r="T21" s="121"/>
      <c r="U21" s="121"/>
      <c r="V21" s="101"/>
      <c r="X21" s="100"/>
      <c r="AD21" s="101"/>
    </row>
    <row r="22" spans="2:30" x14ac:dyDescent="0.25">
      <c r="B22" s="100"/>
      <c r="G22" s="101"/>
      <c r="I22" s="100"/>
      <c r="J22" t="s">
        <v>52</v>
      </c>
      <c r="O22" s="101"/>
      <c r="Q22" s="102" t="s">
        <v>42</v>
      </c>
      <c r="V22" s="101"/>
      <c r="X22" s="100"/>
      <c r="AD22" s="101"/>
    </row>
    <row r="23" spans="2:30" ht="15.75" customHeight="1" x14ac:dyDescent="0.25">
      <c r="B23" s="102" t="s">
        <v>41</v>
      </c>
      <c r="G23" s="101"/>
      <c r="I23" s="100"/>
      <c r="J23" t="s">
        <v>53</v>
      </c>
      <c r="O23" s="101"/>
      <c r="Q23" s="102"/>
      <c r="R23" s="121" t="s">
        <v>91</v>
      </c>
      <c r="S23" s="121"/>
      <c r="T23" s="121"/>
      <c r="U23" s="121"/>
      <c r="V23" s="101"/>
      <c r="X23" s="100"/>
      <c r="AD23" s="101"/>
    </row>
    <row r="24" spans="2:30" ht="15.75" thickBot="1" x14ac:dyDescent="0.3">
      <c r="B24" s="100"/>
      <c r="C24" s="103" t="s">
        <v>15</v>
      </c>
      <c r="D24" s="103"/>
      <c r="G24" s="101"/>
      <c r="I24" s="102"/>
      <c r="J24" t="s">
        <v>54</v>
      </c>
      <c r="O24" s="101"/>
      <c r="Q24" s="105"/>
      <c r="R24" s="123"/>
      <c r="S24" s="123"/>
      <c r="T24" s="123"/>
      <c r="U24" s="123"/>
      <c r="V24" s="106"/>
      <c r="X24" s="105"/>
      <c r="Y24" s="107"/>
      <c r="Z24" s="107"/>
      <c r="AA24" s="107"/>
      <c r="AB24" s="107"/>
      <c r="AC24" s="107"/>
      <c r="AD24" s="106"/>
    </row>
    <row r="25" spans="2:30" ht="15.75" thickBot="1" x14ac:dyDescent="0.3">
      <c r="B25" s="100"/>
      <c r="C25" s="103" t="s">
        <v>67</v>
      </c>
      <c r="D25" s="103"/>
      <c r="G25" s="101"/>
      <c r="I25" s="102"/>
      <c r="O25" s="101"/>
    </row>
    <row r="26" spans="2:30" ht="15.75" customHeight="1" thickBot="1" x14ac:dyDescent="0.3">
      <c r="B26" s="100"/>
      <c r="C26" s="103" t="s">
        <v>19</v>
      </c>
      <c r="D26" s="103"/>
      <c r="G26" s="101"/>
      <c r="I26" s="100"/>
      <c r="J26" s="121" t="s">
        <v>59</v>
      </c>
      <c r="K26" s="121"/>
      <c r="L26" s="121"/>
      <c r="M26" s="121"/>
      <c r="N26" s="121"/>
      <c r="O26" s="101"/>
      <c r="Q26" s="124" t="s">
        <v>107</v>
      </c>
      <c r="R26" s="125"/>
      <c r="S26" s="125"/>
      <c r="T26" s="125"/>
      <c r="U26" s="125"/>
      <c r="V26" s="125"/>
      <c r="X26" s="144" t="s">
        <v>108</v>
      </c>
      <c r="Y26" s="145"/>
      <c r="Z26" s="145"/>
      <c r="AA26" s="145"/>
      <c r="AB26" s="145"/>
      <c r="AC26" s="145"/>
      <c r="AD26" s="146"/>
    </row>
    <row r="27" spans="2:30" ht="15" customHeight="1" x14ac:dyDescent="0.25">
      <c r="B27" s="100"/>
      <c r="C27" s="103" t="s">
        <v>20</v>
      </c>
      <c r="D27" s="103"/>
      <c r="G27" s="101"/>
      <c r="I27" s="100"/>
      <c r="J27" s="121"/>
      <c r="K27" s="121"/>
      <c r="L27" s="121"/>
      <c r="M27" s="121"/>
      <c r="N27" s="121"/>
      <c r="O27" s="101"/>
      <c r="Q27" s="117" t="s">
        <v>100</v>
      </c>
      <c r="R27" s="118"/>
      <c r="S27" s="118"/>
      <c r="T27" s="118"/>
      <c r="U27" s="118"/>
      <c r="V27" s="127"/>
      <c r="X27" s="129" t="s">
        <v>99</v>
      </c>
      <c r="Y27" s="130"/>
      <c r="Z27" s="130"/>
      <c r="AA27" s="130"/>
      <c r="AB27" s="130"/>
      <c r="AC27" s="130"/>
      <c r="AD27" s="131"/>
    </row>
    <row r="28" spans="2:30" x14ac:dyDescent="0.25">
      <c r="B28" s="100"/>
      <c r="C28" s="103"/>
      <c r="D28" s="103"/>
      <c r="G28" s="101"/>
      <c r="I28" s="102" t="s">
        <v>37</v>
      </c>
      <c r="O28" s="101"/>
      <c r="Q28" s="119"/>
      <c r="R28" s="120"/>
      <c r="S28" s="120"/>
      <c r="T28" s="120"/>
      <c r="U28" s="120"/>
      <c r="V28" s="126"/>
      <c r="X28" s="132"/>
      <c r="Y28" s="133"/>
      <c r="Z28" s="133"/>
      <c r="AA28" s="133"/>
      <c r="AB28" s="133"/>
      <c r="AC28" s="133"/>
      <c r="AD28" s="134"/>
    </row>
    <row r="29" spans="2:30" ht="14.25" customHeight="1" x14ac:dyDescent="0.25">
      <c r="B29" s="102" t="s">
        <v>68</v>
      </c>
      <c r="G29" s="101"/>
      <c r="I29" s="100"/>
      <c r="O29" s="101"/>
      <c r="Q29" s="100"/>
      <c r="V29" s="101"/>
      <c r="X29" s="100"/>
      <c r="AD29" s="101"/>
    </row>
    <row r="30" spans="2:30" x14ac:dyDescent="0.25">
      <c r="B30" s="100"/>
      <c r="C30" s="103" t="s">
        <v>63</v>
      </c>
      <c r="D30" s="103"/>
      <c r="G30" s="101"/>
      <c r="I30" s="100"/>
      <c r="O30" s="101"/>
      <c r="Q30" s="100"/>
      <c r="V30" s="101"/>
      <c r="X30" s="100"/>
      <c r="AD30" s="101"/>
    </row>
    <row r="31" spans="2:30" ht="15.75" thickBot="1" x14ac:dyDescent="0.3">
      <c r="B31" s="100"/>
      <c r="C31" s="103" t="s">
        <v>66</v>
      </c>
      <c r="D31" s="103"/>
      <c r="G31" s="101"/>
      <c r="I31" s="100"/>
      <c r="O31" s="101"/>
      <c r="Q31" s="100"/>
      <c r="V31" s="101"/>
      <c r="X31" s="105"/>
      <c r="Y31" s="107"/>
      <c r="Z31" s="107"/>
      <c r="AA31" s="107"/>
      <c r="AB31" s="107"/>
      <c r="AC31" s="107"/>
      <c r="AD31" s="106"/>
    </row>
    <row r="32" spans="2:30" x14ac:dyDescent="0.25">
      <c r="B32" s="100"/>
      <c r="G32" s="101"/>
      <c r="I32" s="100"/>
      <c r="O32" s="101"/>
      <c r="Q32" s="100"/>
      <c r="V32" s="101"/>
    </row>
    <row r="33" spans="2:24" x14ac:dyDescent="0.25">
      <c r="B33" s="102" t="s">
        <v>42</v>
      </c>
      <c r="G33" s="101"/>
      <c r="I33" s="100"/>
      <c r="O33" s="101"/>
      <c r="Q33" s="100"/>
      <c r="R33" s="108"/>
      <c r="S33" s="108"/>
      <c r="T33" s="108"/>
      <c r="U33" s="108"/>
      <c r="V33" s="109"/>
    </row>
    <row r="34" spans="2:24" x14ac:dyDescent="0.25">
      <c r="B34" s="102"/>
      <c r="C34" s="121" t="s">
        <v>58</v>
      </c>
      <c r="D34" s="121"/>
      <c r="E34" s="121"/>
      <c r="F34" s="121"/>
      <c r="G34" s="101"/>
      <c r="I34" s="100"/>
      <c r="M34" s="103"/>
      <c r="O34" s="101"/>
      <c r="Q34" s="119" t="s">
        <v>101</v>
      </c>
      <c r="R34" s="120"/>
      <c r="S34" s="120"/>
      <c r="T34" s="120"/>
      <c r="U34" s="120"/>
      <c r="V34" s="126"/>
    </row>
    <row r="35" spans="2:24" ht="15.75" customHeight="1" thickBot="1" x14ac:dyDescent="0.3">
      <c r="B35" s="105"/>
      <c r="C35" s="123"/>
      <c r="D35" s="123"/>
      <c r="E35" s="123"/>
      <c r="F35" s="123"/>
      <c r="G35" s="106"/>
      <c r="I35" s="110"/>
      <c r="J35" s="107"/>
      <c r="K35" s="107"/>
      <c r="L35" s="107"/>
      <c r="M35" s="107"/>
      <c r="N35" s="107"/>
      <c r="O35" s="106"/>
      <c r="Q35" s="119"/>
      <c r="R35" s="120"/>
      <c r="S35" s="120"/>
      <c r="T35" s="120"/>
      <c r="U35" s="120"/>
      <c r="V35" s="126"/>
    </row>
    <row r="36" spans="2:24" ht="15.75" thickBot="1" x14ac:dyDescent="0.3">
      <c r="Q36" s="100"/>
      <c r="V36" s="101"/>
    </row>
    <row r="37" spans="2:24" ht="15.75" customHeight="1" thickBot="1" x14ac:dyDescent="0.3">
      <c r="B37" s="124" t="s">
        <v>36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8"/>
      <c r="Q37" s="100"/>
      <c r="V37" s="101"/>
    </row>
    <row r="38" spans="2:24" ht="15" customHeight="1" x14ac:dyDescent="0.25">
      <c r="B38" s="117" t="s">
        <v>38</v>
      </c>
      <c r="C38" s="118"/>
      <c r="D38" s="118"/>
      <c r="E38" s="118"/>
      <c r="F38" s="118"/>
      <c r="G38" s="111"/>
      <c r="H38" s="98"/>
      <c r="I38" s="118" t="s">
        <v>39</v>
      </c>
      <c r="J38" s="118"/>
      <c r="K38" s="118"/>
      <c r="L38" s="118"/>
      <c r="M38" s="118"/>
      <c r="N38" s="98"/>
      <c r="O38" s="99"/>
      <c r="Q38" s="100"/>
      <c r="V38" s="101"/>
    </row>
    <row r="39" spans="2:24" x14ac:dyDescent="0.25">
      <c r="B39" s="119"/>
      <c r="C39" s="120"/>
      <c r="D39" s="120"/>
      <c r="E39" s="120"/>
      <c r="F39" s="120"/>
      <c r="G39" s="112"/>
      <c r="I39" s="120"/>
      <c r="J39" s="120"/>
      <c r="K39" s="120"/>
      <c r="L39" s="120"/>
      <c r="M39" s="120"/>
      <c r="O39" s="101"/>
      <c r="Q39" s="100"/>
      <c r="V39" s="101"/>
    </row>
    <row r="40" spans="2:24" x14ac:dyDescent="0.25">
      <c r="B40" s="100"/>
      <c r="G40" s="112"/>
      <c r="O40" s="101"/>
      <c r="Q40" s="100"/>
      <c r="R40" s="113"/>
      <c r="S40" s="113"/>
      <c r="T40" s="113"/>
      <c r="U40" s="113"/>
      <c r="V40" s="114"/>
      <c r="X40" s="113"/>
    </row>
    <row r="41" spans="2:24" ht="15.75" thickBot="1" x14ac:dyDescent="0.3">
      <c r="B41" s="100"/>
      <c r="G41" s="112"/>
      <c r="O41" s="101"/>
      <c r="Q41" s="115" t="s">
        <v>31</v>
      </c>
      <c r="R41" s="107"/>
      <c r="S41" s="107"/>
      <c r="T41" s="107"/>
      <c r="U41" s="107"/>
      <c r="V41" s="106"/>
    </row>
    <row r="42" spans="2:24" x14ac:dyDescent="0.25">
      <c r="B42" s="100"/>
      <c r="G42" s="112"/>
      <c r="O42" s="101"/>
    </row>
    <row r="43" spans="2:24" x14ac:dyDescent="0.25">
      <c r="B43" s="100"/>
      <c r="G43" s="112"/>
      <c r="O43" s="101"/>
    </row>
    <row r="44" spans="2:24" x14ac:dyDescent="0.25">
      <c r="B44" s="100"/>
      <c r="G44" s="112"/>
      <c r="O44" s="101"/>
    </row>
    <row r="45" spans="2:24" ht="15.75" thickBot="1" x14ac:dyDescent="0.3">
      <c r="B45" s="110" t="s">
        <v>31</v>
      </c>
      <c r="C45" s="107"/>
      <c r="D45" s="107"/>
      <c r="E45" s="107"/>
      <c r="F45" s="107"/>
      <c r="G45" s="116"/>
      <c r="H45" s="107"/>
      <c r="I45" s="107"/>
      <c r="J45" s="107"/>
      <c r="K45" s="107"/>
      <c r="L45" s="107"/>
      <c r="M45" s="107"/>
      <c r="N45" s="107"/>
      <c r="O45" s="106"/>
    </row>
    <row r="50" customFormat="1" ht="15.75" customHeight="1" x14ac:dyDescent="0.25"/>
    <row r="51" customFormat="1" ht="15" customHeight="1" x14ac:dyDescent="0.25"/>
    <row r="52" customFormat="1" ht="5.25" customHeight="1" x14ac:dyDescent="0.25"/>
    <row r="54" customFormat="1" ht="15.75" customHeight="1" x14ac:dyDescent="0.25"/>
    <row r="73" customFormat="1" ht="15.75" customHeight="1" x14ac:dyDescent="0.25"/>
  </sheetData>
  <mergeCells count="20">
    <mergeCell ref="X27:AD28"/>
    <mergeCell ref="B7:O9"/>
    <mergeCell ref="Q7:AD9"/>
    <mergeCell ref="X11:AD11"/>
    <mergeCell ref="B11:G11"/>
    <mergeCell ref="I11:O11"/>
    <mergeCell ref="Q11:V11"/>
    <mergeCell ref="X26:AD26"/>
    <mergeCell ref="B38:F39"/>
    <mergeCell ref="I38:M39"/>
    <mergeCell ref="J26:N27"/>
    <mergeCell ref="R20:U21"/>
    <mergeCell ref="C15:F16"/>
    <mergeCell ref="C20:F21"/>
    <mergeCell ref="C34:F35"/>
    <mergeCell ref="R23:U24"/>
    <mergeCell ref="Q26:V26"/>
    <mergeCell ref="Q34:V35"/>
    <mergeCell ref="Q27:V28"/>
    <mergeCell ref="B37:O37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3:W95"/>
  <sheetViews>
    <sheetView zoomScale="85" zoomScaleNormal="85" workbookViewId="0">
      <selection activeCell="D10" sqref="D10"/>
    </sheetView>
  </sheetViews>
  <sheetFormatPr defaultColWidth="8.7109375" defaultRowHeight="15" x14ac:dyDescent="0.25"/>
  <cols>
    <col min="1" max="1" width="2.7109375" style="14" customWidth="1"/>
    <col min="2" max="2" width="26.5703125" style="16" customWidth="1"/>
    <col min="3" max="3" width="20.7109375" style="17" customWidth="1"/>
    <col min="4" max="4" width="29.7109375" style="17" bestFit="1" customWidth="1"/>
    <col min="5" max="5" width="20.7109375" style="17" customWidth="1"/>
    <col min="6" max="6" width="18.28515625" style="14" customWidth="1"/>
    <col min="7" max="7" width="24" style="14" customWidth="1"/>
    <col min="8" max="8" width="30.5703125" style="17" bestFit="1" customWidth="1"/>
    <col min="9" max="9" width="17.7109375" style="19" customWidth="1"/>
    <col min="10" max="10" width="15" style="17" customWidth="1"/>
    <col min="11" max="11" width="24" style="17" customWidth="1"/>
    <col min="12" max="12" width="25.28515625" style="17" customWidth="1"/>
    <col min="13" max="13" width="24.28515625" style="17" customWidth="1"/>
    <col min="14" max="14" width="22.28515625" style="17" customWidth="1"/>
    <col min="15" max="15" width="51.5703125" style="14" customWidth="1"/>
    <col min="16" max="16" width="20.28515625" style="14" customWidth="1"/>
    <col min="17" max="17" width="27.7109375" style="14" customWidth="1"/>
    <col min="18" max="18" width="17.28515625" style="14" bestFit="1" customWidth="1"/>
    <col min="19" max="19" width="14.42578125" style="14" bestFit="1" customWidth="1"/>
    <col min="20" max="20" width="8.7109375" style="14"/>
    <col min="21" max="21" width="13" style="14" customWidth="1"/>
    <col min="22" max="22" width="12.42578125" style="14" customWidth="1"/>
    <col min="23" max="16384" width="8.7109375" style="14"/>
  </cols>
  <sheetData>
    <row r="3" spans="1:17" ht="21" x14ac:dyDescent="0.35">
      <c r="B3" s="159" t="s">
        <v>105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"/>
      <c r="O3" s="15"/>
      <c r="P3" s="15"/>
      <c r="Q3" s="15"/>
    </row>
    <row r="4" spans="1:17" x14ac:dyDescent="0.25">
      <c r="F4" s="18"/>
      <c r="P4" s="20"/>
    </row>
    <row r="5" spans="1:17" x14ac:dyDescent="0.25">
      <c r="A5" s="21"/>
      <c r="B5" s="21"/>
      <c r="C5" s="21"/>
      <c r="D5" s="21"/>
      <c r="E5" s="21"/>
      <c r="F5" s="22"/>
      <c r="G5" s="21"/>
      <c r="H5" s="21"/>
      <c r="I5" s="21"/>
      <c r="J5" s="21"/>
      <c r="K5" s="21"/>
      <c r="L5" s="21"/>
      <c r="M5" s="21"/>
      <c r="N5" s="21"/>
      <c r="O5" s="21"/>
      <c r="P5" s="23"/>
      <c r="Q5" s="21"/>
    </row>
    <row r="6" spans="1:17" x14ac:dyDescent="0.25">
      <c r="A6" s="21"/>
      <c r="B6" s="21"/>
      <c r="C6" s="21"/>
      <c r="D6" s="21"/>
      <c r="E6" s="21"/>
      <c r="F6" s="22"/>
      <c r="H6" s="14"/>
      <c r="I6" s="14"/>
      <c r="J6" s="14"/>
      <c r="K6" s="14"/>
      <c r="L6" s="14"/>
      <c r="M6" s="14"/>
      <c r="N6" s="21"/>
      <c r="O6" s="21"/>
      <c r="P6" s="23"/>
      <c r="Q6" s="21"/>
    </row>
    <row r="7" spans="1:17" x14ac:dyDescent="0.25">
      <c r="A7" s="21"/>
      <c r="B7" s="148" t="s">
        <v>49</v>
      </c>
      <c r="C7" s="148"/>
      <c r="D7" s="148"/>
      <c r="E7" s="6" t="s">
        <v>69</v>
      </c>
      <c r="F7" s="6" t="s">
        <v>93</v>
      </c>
      <c r="H7" s="6" t="s">
        <v>17</v>
      </c>
      <c r="I7" s="6" t="s">
        <v>21</v>
      </c>
      <c r="J7" s="6" t="s">
        <v>22</v>
      </c>
      <c r="K7" s="21"/>
      <c r="L7" s="21"/>
      <c r="M7" s="21"/>
      <c r="N7" s="21"/>
      <c r="O7" s="21"/>
      <c r="P7" s="23"/>
      <c r="Q7" s="21"/>
    </row>
    <row r="8" spans="1:17" ht="14.25" customHeight="1" x14ac:dyDescent="0.25">
      <c r="A8" s="21"/>
      <c r="B8" s="160" t="s">
        <v>84</v>
      </c>
      <c r="C8" s="160"/>
      <c r="D8" s="160"/>
      <c r="E8" s="8" t="s">
        <v>71</v>
      </c>
      <c r="F8" s="24">
        <v>0.5</v>
      </c>
      <c r="G8" s="25">
        <f>INDEX(Lookup!F3:F6, MATCH(B8, Lookup!E3:E6, 0))</f>
        <v>2</v>
      </c>
      <c r="H8" s="12" t="s">
        <v>25</v>
      </c>
      <c r="I8" s="26">
        <f>$F$57</f>
        <v>2100000</v>
      </c>
      <c r="J8" s="13" t="s">
        <v>29</v>
      </c>
      <c r="K8" s="21"/>
      <c r="L8" s="21"/>
      <c r="M8" s="21"/>
      <c r="N8" s="21"/>
      <c r="O8" s="21"/>
      <c r="P8" s="23"/>
      <c r="Q8" s="21"/>
    </row>
    <row r="9" spans="1:17" x14ac:dyDescent="0.25">
      <c r="A9" s="21"/>
      <c r="B9" s="14"/>
      <c r="C9" s="14"/>
      <c r="D9" s="14"/>
      <c r="E9" s="14"/>
      <c r="F9" s="22"/>
      <c r="H9" s="12" t="s">
        <v>26</v>
      </c>
      <c r="I9" s="27">
        <f>$L$57</f>
        <v>2100000</v>
      </c>
      <c r="J9" s="13" t="s">
        <v>29</v>
      </c>
      <c r="K9" s="21"/>
      <c r="L9" s="21"/>
      <c r="M9" s="21"/>
      <c r="N9" s="21"/>
      <c r="O9" s="21"/>
      <c r="P9" s="23"/>
      <c r="Q9" s="21"/>
    </row>
    <row r="10" spans="1:17" ht="14.25" customHeight="1" x14ac:dyDescent="0.25">
      <c r="A10" s="21"/>
      <c r="B10" s="6" t="s">
        <v>50</v>
      </c>
      <c r="C10" s="6" t="s">
        <v>21</v>
      </c>
      <c r="D10" s="6" t="s">
        <v>22</v>
      </c>
      <c r="E10" s="14"/>
      <c r="F10" s="18"/>
      <c r="H10" s="12" t="s">
        <v>61</v>
      </c>
      <c r="I10" s="28">
        <f>L15</f>
        <v>0</v>
      </c>
      <c r="J10" s="13" t="s">
        <v>29</v>
      </c>
      <c r="K10" s="21"/>
      <c r="L10" s="21"/>
      <c r="M10" s="21"/>
      <c r="N10" s="21"/>
      <c r="O10" s="21"/>
      <c r="P10" s="23"/>
      <c r="Q10" s="21"/>
    </row>
    <row r="11" spans="1:17" x14ac:dyDescent="0.25">
      <c r="A11" s="21"/>
      <c r="B11" s="9" t="str">
        <f>IF(G8=1, "Gross Receipts (All Months)", IF(G8=2, "Business Expense Percentage", IF(G8=3, "", IF(G8=4, "Gross Receipts (All Months)", ""))))</f>
        <v>Business Expense Percentage</v>
      </c>
      <c r="C11" s="10">
        <v>0.4</v>
      </c>
      <c r="D11" s="11" t="str">
        <f>IF(G8=1, "Input From CPA P&amp;L", IF(G8=2, "Input From Expense Statement", IF(G8=3, "Input From 50% Net Margin", IF(G8=4, "CPA Prepared P&amp;L Statement", ""))))</f>
        <v>Input From Expense Statement</v>
      </c>
      <c r="E11" s="14"/>
      <c r="F11" s="18"/>
      <c r="H11" s="12" t="s">
        <v>60</v>
      </c>
      <c r="I11" s="28">
        <f>IFERROR(C11-I10, "")</f>
        <v>0.4</v>
      </c>
      <c r="J11" s="13" t="s">
        <v>29</v>
      </c>
      <c r="K11" s="21"/>
      <c r="L11" s="21"/>
      <c r="M11" s="21"/>
      <c r="N11" s="21"/>
      <c r="O11" s="21"/>
      <c r="P11" s="23"/>
      <c r="Q11" s="21"/>
    </row>
    <row r="12" spans="1:17" ht="14.25" customHeight="1" x14ac:dyDescent="0.25">
      <c r="A12" s="21"/>
      <c r="B12" s="9" t="str">
        <f>IF(G8=1, "Net Total Income (All Months)", IF(G8=2, "", IF(G8=3, "", IF(G8=4, "Net Total Income (All Months)", ""))))</f>
        <v/>
      </c>
      <c r="C12" s="10">
        <f>C11*0.65</f>
        <v>0.26</v>
      </c>
      <c r="D12" s="11" t="str">
        <f>IF(G8=1, "Input From CPA P&amp;L", IF(G8=2, "", IF(G8=3, "Input From 50% Net Margin", IF(G8=4, "CPA Prepared P&amp;L Statement", ""))))</f>
        <v/>
      </c>
      <c r="E12" s="14"/>
      <c r="F12" s="18"/>
      <c r="H12" s="12" t="s">
        <v>51</v>
      </c>
      <c r="I12" s="29">
        <f>IF(G8=2, MAX(C11, 0.1)*I9,IF(G8=3, F8*I9, ""))</f>
        <v>840000</v>
      </c>
      <c r="J12" s="13" t="s">
        <v>29</v>
      </c>
      <c r="K12" s="21"/>
      <c r="L12" s="21"/>
      <c r="M12" s="21"/>
      <c r="N12" s="21"/>
    </row>
    <row r="13" spans="1:17" ht="14.25" customHeight="1" x14ac:dyDescent="0.25">
      <c r="A13" s="21"/>
      <c r="B13" s="9" t="str">
        <f>IF(G8=1, "", IF(G8=2, "", IF(G8=3, "", "")))</f>
        <v/>
      </c>
      <c r="C13" s="30"/>
      <c r="D13" s="11" t="str">
        <f>IF(G8=1, "", IF(G8=2, "", IF(G8=3, "Input From 50% Net Margin", "")))</f>
        <v/>
      </c>
      <c r="E13" s="14"/>
      <c r="F13" s="18"/>
      <c r="H13" s="12" t="s">
        <v>62</v>
      </c>
      <c r="I13" s="29" t="str">
        <f>IF(G8=3,"", "")</f>
        <v/>
      </c>
      <c r="J13" s="13" t="s">
        <v>29</v>
      </c>
      <c r="K13" s="21"/>
      <c r="L13" s="21"/>
      <c r="M13" s="21"/>
      <c r="N13" s="21"/>
    </row>
    <row r="14" spans="1:17" ht="14.25" customHeight="1" x14ac:dyDescent="0.25">
      <c r="A14" s="21"/>
      <c r="B14" s="9" t="str">
        <f>IF(G8=1, "", IF(G8=2, "", IF(G8=3, "", "")))</f>
        <v/>
      </c>
      <c r="C14" s="30"/>
      <c r="D14" s="11" t="str">
        <f>IF(G8=1, "", IF(G8=2, "", IF(G8=3, "Input From 50% Net Margin", "")))</f>
        <v/>
      </c>
      <c r="E14" s="14"/>
      <c r="F14" s="18"/>
      <c r="H14" s="12" t="s">
        <v>18</v>
      </c>
      <c r="I14" s="31">
        <f>COUNTA(F32:F56)</f>
        <v>24</v>
      </c>
      <c r="J14" s="13" t="s">
        <v>29</v>
      </c>
      <c r="K14" s="21"/>
      <c r="L14" s="21"/>
      <c r="M14" s="21"/>
      <c r="N14" s="21"/>
    </row>
    <row r="15" spans="1:17" x14ac:dyDescent="0.25">
      <c r="A15" s="21"/>
      <c r="B15" s="9" t="str">
        <f>IF(G8=1, "", IF(G8=2, "", IF(G8=3, "", "")))</f>
        <v/>
      </c>
      <c r="C15" s="30"/>
      <c r="D15" s="11" t="str">
        <f>IF(G8=1, "", IF(G8=2, "", IF(G8=3, "Input From 50% Net Margin", "")))</f>
        <v/>
      </c>
      <c r="E15" s="21"/>
      <c r="F15" s="22"/>
      <c r="H15" s="12" t="s">
        <v>52</v>
      </c>
      <c r="I15" s="29">
        <f>IF(G8=1, (C12/I14)*D21, IF(G8=2, ((I9-I12)/I14)*D21, IF(G8=3, ((I9-I12)/I14)*D21, IF(G8=4, (C12/INT(LEFT(E8, 2)))*D21, ""))))</f>
        <v>39375</v>
      </c>
      <c r="J15" s="13" t="s">
        <v>29</v>
      </c>
      <c r="K15" s="21"/>
      <c r="L15" s="21"/>
      <c r="M15" s="21"/>
      <c r="N15" s="21"/>
    </row>
    <row r="16" spans="1:17" x14ac:dyDescent="0.25">
      <c r="A16" s="21"/>
      <c r="B16" s="9" t="str">
        <f>IF(G8=1, "", IF(G8=2, "", IF(G8=3, "", "")))</f>
        <v/>
      </c>
      <c r="C16" s="30"/>
      <c r="D16" s="11" t="str">
        <f>IF(G8=1, "", IF(G8=2, "", IF(G8=3, "Input From 50% Net Margin", "")))</f>
        <v/>
      </c>
      <c r="E16" s="21"/>
      <c r="F16" s="22"/>
      <c r="H16" s="12" t="s">
        <v>53</v>
      </c>
      <c r="I16" s="26">
        <f>IF(G8=1, I15, IF(G8=2, I15, IF(G8=3, I15, IF(G8=4, I15, ""))))</f>
        <v>39375</v>
      </c>
      <c r="J16" s="13" t="s">
        <v>29</v>
      </c>
      <c r="K16" s="21"/>
      <c r="L16" s="21"/>
      <c r="M16" s="21"/>
      <c r="N16" s="21"/>
    </row>
    <row r="17" spans="1:17" x14ac:dyDescent="0.25">
      <c r="A17" s="21"/>
      <c r="B17" s="21"/>
      <c r="C17" s="21"/>
      <c r="D17" s="21"/>
      <c r="E17" s="21"/>
      <c r="F17" s="22"/>
      <c r="H17" s="12" t="s">
        <v>54</v>
      </c>
      <c r="I17" s="32" t="str">
        <f>IF(OR(G8=1),I9/C11,IF(G8=4,(I9/I14)/(C11/INT(LEFT($E$8, 2))),""))</f>
        <v/>
      </c>
      <c r="J17" s="13" t="s">
        <v>29</v>
      </c>
      <c r="K17" s="21"/>
    </row>
    <row r="18" spans="1:17" x14ac:dyDescent="0.25">
      <c r="A18" s="21"/>
      <c r="B18" s="148" t="s">
        <v>28</v>
      </c>
      <c r="C18" s="148"/>
      <c r="D18" s="148"/>
      <c r="E18" s="148"/>
      <c r="F18" s="148"/>
      <c r="H18" s="33"/>
      <c r="I18" s="33"/>
      <c r="J18" s="14"/>
      <c r="K18" s="21"/>
      <c r="L18" s="34"/>
      <c r="M18" s="35"/>
      <c r="N18" s="35"/>
    </row>
    <row r="19" spans="1:17" ht="14.25" customHeight="1" x14ac:dyDescent="0.25">
      <c r="A19" s="21"/>
      <c r="B19" s="152" t="s">
        <v>15</v>
      </c>
      <c r="C19" s="152"/>
      <c r="D19" s="151"/>
      <c r="E19" s="151"/>
      <c r="F19" s="151"/>
      <c r="H19" s="148" t="s">
        <v>73</v>
      </c>
      <c r="I19" s="164" t="str">
        <f>IF(AND(SUM(N32:N43)&gt;=5, SUM(N32:N34)=0), "Loan Exceeds NSF Criteria",
IF(AND(SUM(N32:N43)&gt;=5),"Loan Exceeds NSF Criteria",
IF(AND(SUM(N32:N33)&gt;=1, SUM(N32:N43)&gt;3), "Loan Exceeds NSF Criteria",
IF(AND(OR(G8=1, G8=3, G8=4), AND((1-(I9/C12))&lt;0.1, (I9/C12)&lt;1)), "Warning: Expenses &lt; 10%",
IF(OR(D21=0, D21=""), "Percentage of Ownership Missing",
IF(AND(G8=2, C11&lt;0.1), "Business Expense Percentage Below 10% Threshold", "OK"))))))</f>
        <v>OK</v>
      </c>
      <c r="J19" s="164"/>
      <c r="K19" s="21"/>
      <c r="L19" s="14"/>
      <c r="M19" s="14"/>
      <c r="N19" s="21"/>
      <c r="O19" s="21"/>
    </row>
    <row r="20" spans="1:17" x14ac:dyDescent="0.25">
      <c r="A20" s="21"/>
      <c r="B20" s="152" t="s">
        <v>67</v>
      </c>
      <c r="C20" s="152"/>
      <c r="D20" s="151"/>
      <c r="E20" s="151"/>
      <c r="F20" s="151"/>
      <c r="H20" s="148"/>
      <c r="I20" s="164"/>
      <c r="J20" s="164"/>
      <c r="K20" s="21"/>
      <c r="L20" s="21"/>
      <c r="M20" s="21"/>
      <c r="N20" s="21"/>
      <c r="O20" s="21"/>
    </row>
    <row r="21" spans="1:17" x14ac:dyDescent="0.25">
      <c r="A21" s="21"/>
      <c r="B21" s="153" t="s">
        <v>63</v>
      </c>
      <c r="C21" s="154"/>
      <c r="D21" s="155">
        <v>0.75</v>
      </c>
      <c r="E21" s="156"/>
      <c r="F21" s="157"/>
      <c r="H21" s="19"/>
      <c r="J21" s="19"/>
      <c r="K21" s="21"/>
      <c r="L21" s="21"/>
      <c r="M21" s="21"/>
      <c r="N21" s="21"/>
      <c r="O21" s="21"/>
    </row>
    <row r="22" spans="1:17" x14ac:dyDescent="0.25">
      <c r="A22" s="21"/>
      <c r="B22" s="152" t="s">
        <v>19</v>
      </c>
      <c r="C22" s="152"/>
      <c r="D22" s="151"/>
      <c r="E22" s="151"/>
      <c r="F22" s="151"/>
      <c r="H22" s="148" t="s">
        <v>97</v>
      </c>
      <c r="I22" s="165" t="str">
        <f>IF(AND(OR(G8=1, G8=3, G8=4), I17&lt;0.8), "Deposits Outside of 20% Tolerance",
IF(AND(G8=4, COUNTA(F32:F56)&lt;2), "Min 2 Months Required",
IF(AND(G8&lt;&gt;4, AND(INT(LEFT($E$8, 2))=24, $I$14&lt;24)), "Min 24 Months Required",
IF(AND(G8&lt;&gt;4, AND(INT(LEFT($E$8, 2))=12, $I$14&lt;12)), "Min 12 Months Required",
IF(AND(OR(G8=1, G8=3, G8=4), (I9/I14)&lt;I16), TEXT(I9/I14, "$#,##0.00"),TEXT(I16, "$#,##0.00"))))))</f>
        <v>$39,375.00</v>
      </c>
      <c r="J22" s="165"/>
      <c r="K22" s="21"/>
      <c r="L22" s="21"/>
      <c r="M22" s="21"/>
      <c r="N22" s="21"/>
      <c r="O22" s="21"/>
    </row>
    <row r="23" spans="1:17" x14ac:dyDescent="0.25">
      <c r="A23" s="21"/>
      <c r="B23" s="152" t="s">
        <v>20</v>
      </c>
      <c r="C23" s="152"/>
      <c r="D23" s="151"/>
      <c r="E23" s="151"/>
      <c r="F23" s="151"/>
      <c r="H23" s="148"/>
      <c r="I23" s="165"/>
      <c r="J23" s="165"/>
      <c r="K23" s="21"/>
      <c r="L23" s="21"/>
      <c r="M23" s="21"/>
      <c r="N23" s="21"/>
      <c r="O23" s="21"/>
    </row>
    <row r="24" spans="1:17" x14ac:dyDescent="0.25">
      <c r="A24" s="21"/>
      <c r="G24" s="21"/>
      <c r="H24" s="148" t="s">
        <v>98</v>
      </c>
      <c r="I24" s="150" t="str">
        <f>IF(E8="24 Months", IF(IFERROR(SUM(L32:L43)/SUM(L44:L55), 0)&lt;=0.8, "24 Month Not Eligible | "&amp;TEXT(1-IFERROR(SUM(L32:L43)/SUM(L44:L55), 0), "0.00%")&amp;" Decline in Income", "Stable Income"&amp;IF(1-IFERROR(SUM(L32:L43)/SUM(L44:L55), 0)&gt;0, " | "&amp;TEXT(1-IFERROR(SUM(L32:L43)/SUM(L44:L55), 0), "0.00%")&amp;" Decline in Income", "")), "")</f>
        <v>24 Month Not Eligible | 25.00% Decline in Income</v>
      </c>
      <c r="J24" s="150"/>
      <c r="K24" s="34"/>
      <c r="L24" s="21"/>
      <c r="M24" s="21"/>
      <c r="N24" s="21"/>
      <c r="O24" s="21"/>
    </row>
    <row r="25" spans="1:17" x14ac:dyDescent="0.25">
      <c r="A25" s="21"/>
      <c r="B25" s="148" t="s">
        <v>27</v>
      </c>
      <c r="C25" s="148"/>
      <c r="D25" s="148"/>
      <c r="E25" s="148"/>
      <c r="F25" s="148"/>
      <c r="H25" s="148"/>
      <c r="I25" s="150"/>
      <c r="J25" s="150"/>
      <c r="K25" s="34"/>
      <c r="L25" s="21"/>
      <c r="M25" s="21"/>
      <c r="N25" s="21"/>
      <c r="O25" s="21"/>
    </row>
    <row r="26" spans="1:17" x14ac:dyDescent="0.25">
      <c r="A26" s="21"/>
      <c r="B26" s="167"/>
      <c r="C26" s="167"/>
      <c r="D26" s="167"/>
      <c r="E26" s="167"/>
      <c r="F26" s="167"/>
      <c r="H26" s="148" t="s">
        <v>96</v>
      </c>
      <c r="I26" s="149">
        <f>IF(G8=3, AVERAGE(L32:L43)*(1-F8)*D21, IF(G8=2, AVERAGE(L32:L43)*(1-C11)*D21, ""))</f>
        <v>33750</v>
      </c>
      <c r="J26" s="150"/>
      <c r="K26" s="34"/>
      <c r="L26" s="35"/>
      <c r="M26" s="35"/>
      <c r="N26" s="21"/>
      <c r="O26" s="21"/>
    </row>
    <row r="27" spans="1:17" x14ac:dyDescent="0.25">
      <c r="A27" s="21"/>
      <c r="B27" s="167"/>
      <c r="C27" s="167"/>
      <c r="D27" s="167"/>
      <c r="E27" s="167"/>
      <c r="F27" s="167"/>
      <c r="H27" s="148"/>
      <c r="I27" s="150"/>
      <c r="J27" s="150"/>
      <c r="K27" s="34"/>
      <c r="L27" s="35"/>
      <c r="M27" s="35"/>
      <c r="N27" s="21"/>
      <c r="O27" s="21"/>
    </row>
    <row r="28" spans="1:17" x14ac:dyDescent="0.25">
      <c r="A28" s="21"/>
      <c r="B28" s="167"/>
      <c r="C28" s="167"/>
      <c r="D28" s="167"/>
      <c r="E28" s="167"/>
      <c r="F28" s="167"/>
      <c r="J28" s="21"/>
      <c r="K28" s="34"/>
      <c r="L28" s="35"/>
      <c r="M28" s="35"/>
      <c r="N28" s="21"/>
      <c r="O28" s="21"/>
    </row>
    <row r="29" spans="1:17" x14ac:dyDescent="0.25">
      <c r="A29" s="21"/>
      <c r="B29" s="21"/>
      <c r="C29" s="21"/>
      <c r="D29" s="21"/>
      <c r="E29" s="21"/>
      <c r="F29" s="21"/>
      <c r="J29" s="21"/>
      <c r="K29" s="34"/>
      <c r="L29" s="35"/>
      <c r="M29" s="35"/>
      <c r="N29" s="21"/>
      <c r="O29" s="21"/>
    </row>
    <row r="30" spans="1:17" x14ac:dyDescent="0.25">
      <c r="A30" s="21"/>
      <c r="B30" s="21"/>
      <c r="C30" s="21"/>
      <c r="D30" s="21"/>
      <c r="E30" s="21"/>
      <c r="F30" s="21"/>
      <c r="G30" s="33"/>
      <c r="H30" s="33"/>
      <c r="I30" s="14"/>
      <c r="J30" s="21"/>
      <c r="K30" s="34"/>
      <c r="L30" s="36"/>
      <c r="M30" s="35"/>
      <c r="N30" s="21"/>
      <c r="O30" s="21"/>
      <c r="P30" s="23"/>
      <c r="Q30" s="21"/>
    </row>
    <row r="31" spans="1:17" ht="15" customHeight="1" x14ac:dyDescent="0.25">
      <c r="B31" s="6" t="s">
        <v>14</v>
      </c>
      <c r="C31" s="6" t="s">
        <v>12</v>
      </c>
      <c r="D31" s="6" t="s">
        <v>44</v>
      </c>
      <c r="E31" s="6" t="s">
        <v>45</v>
      </c>
      <c r="F31" s="6" t="s">
        <v>24</v>
      </c>
      <c r="G31" s="161" t="s">
        <v>23</v>
      </c>
      <c r="H31" s="162"/>
      <c r="I31" s="162"/>
      <c r="J31" s="162"/>
      <c r="K31" s="163"/>
      <c r="L31" s="6" t="s">
        <v>48</v>
      </c>
      <c r="M31" s="37" t="s">
        <v>47</v>
      </c>
      <c r="N31" s="6" t="s">
        <v>43</v>
      </c>
    </row>
    <row r="32" spans="1:17" x14ac:dyDescent="0.25">
      <c r="B32" s="3">
        <v>2023</v>
      </c>
      <c r="C32" s="3" t="s">
        <v>2</v>
      </c>
      <c r="D32" s="38"/>
      <c r="E32" s="38"/>
      <c r="F32" s="39">
        <v>80000</v>
      </c>
      <c r="G32" s="39"/>
      <c r="H32" s="39"/>
      <c r="I32" s="39"/>
      <c r="J32" s="39"/>
      <c r="K32" s="39"/>
      <c r="L32" s="40">
        <f t="shared" ref="L32:L56" si="0">F32-SUM(G32:K32)</f>
        <v>80000</v>
      </c>
      <c r="M32" s="41"/>
      <c r="N32" s="13"/>
    </row>
    <row r="33" spans="2:22" x14ac:dyDescent="0.25">
      <c r="B33" s="4">
        <f>IF(C33=" "," ",IF(C33="December",B32-1,B32))</f>
        <v>2023</v>
      </c>
      <c r="C33" s="4" t="str">
        <f>IF(C32="January","December",IF(C32="February","January",IF(C32="March","February",IF(C32="April","March",(IF(C32="May","April",IF(C32="June","May",IF(C32="July","June",IF(C32="August","July",IF(C32="September","August",IF(C32="October","September",IF(C32="November","October",IF(C32="December","November"," ")))))))))))))</f>
        <v>February</v>
      </c>
      <c r="D33" s="38"/>
      <c r="E33" s="38"/>
      <c r="F33" s="39">
        <v>80000</v>
      </c>
      <c r="G33" s="39"/>
      <c r="H33" s="39"/>
      <c r="I33" s="39"/>
      <c r="J33" s="39"/>
      <c r="K33" s="39"/>
      <c r="L33" s="40">
        <f t="shared" si="0"/>
        <v>80000</v>
      </c>
      <c r="M33" s="41"/>
      <c r="N33" s="13"/>
      <c r="V33" s="19"/>
    </row>
    <row r="34" spans="2:22" x14ac:dyDescent="0.25">
      <c r="B34" s="4">
        <f t="shared" ref="B34:B43" si="1">IF(C34=" "," ",IF(C34="December",B33-1,B33))</f>
        <v>2023</v>
      </c>
      <c r="C34" s="4" t="str">
        <f t="shared" ref="C34:C56" si="2">IF(C33="January","December",IF(C33="February","January",IF(C33="March","February",IF(C33="April","March",(IF(C33="May","April",IF(C33="June","May",IF(C33="July","June",IF(C33="August","July",IF(C33="September","August",IF(C33="October","September",IF(C33="November","October",IF(C33="December","November"," ")))))))))))))</f>
        <v>January</v>
      </c>
      <c r="D34" s="38"/>
      <c r="E34" s="38"/>
      <c r="F34" s="39">
        <v>40000</v>
      </c>
      <c r="G34" s="39"/>
      <c r="H34" s="39"/>
      <c r="I34" s="39"/>
      <c r="J34" s="39"/>
      <c r="K34" s="39"/>
      <c r="L34" s="40">
        <f t="shared" si="0"/>
        <v>40000</v>
      </c>
      <c r="M34" s="41"/>
      <c r="N34" s="13"/>
      <c r="V34" s="42"/>
    </row>
    <row r="35" spans="2:22" x14ac:dyDescent="0.25">
      <c r="B35" s="4">
        <f t="shared" si="1"/>
        <v>2022</v>
      </c>
      <c r="C35" s="4" t="str">
        <f t="shared" si="2"/>
        <v>December</v>
      </c>
      <c r="D35" s="38"/>
      <c r="E35" s="38"/>
      <c r="F35" s="39">
        <v>40000</v>
      </c>
      <c r="G35" s="39"/>
      <c r="H35" s="39"/>
      <c r="I35" s="39"/>
      <c r="J35" s="39"/>
      <c r="K35" s="39"/>
      <c r="L35" s="40">
        <f t="shared" si="0"/>
        <v>40000</v>
      </c>
      <c r="M35" s="41"/>
      <c r="N35" s="13"/>
      <c r="V35" s="42"/>
    </row>
    <row r="36" spans="2:22" x14ac:dyDescent="0.25">
      <c r="B36" s="4">
        <f t="shared" si="1"/>
        <v>2022</v>
      </c>
      <c r="C36" s="4" t="str">
        <f t="shared" si="2"/>
        <v>November</v>
      </c>
      <c r="D36" s="38"/>
      <c r="E36" s="38"/>
      <c r="F36" s="39">
        <v>80000</v>
      </c>
      <c r="G36" s="39"/>
      <c r="H36" s="39"/>
      <c r="I36" s="39"/>
      <c r="J36" s="39"/>
      <c r="K36" s="39"/>
      <c r="L36" s="40">
        <f t="shared" si="0"/>
        <v>80000</v>
      </c>
      <c r="M36" s="41"/>
      <c r="N36" s="13"/>
      <c r="V36" s="42"/>
    </row>
    <row r="37" spans="2:22" x14ac:dyDescent="0.25">
      <c r="B37" s="4">
        <f t="shared" si="1"/>
        <v>2022</v>
      </c>
      <c r="C37" s="4" t="str">
        <f t="shared" si="2"/>
        <v>October</v>
      </c>
      <c r="D37" s="38"/>
      <c r="E37" s="38"/>
      <c r="F37" s="39">
        <v>80000</v>
      </c>
      <c r="G37" s="39"/>
      <c r="H37" s="39"/>
      <c r="I37" s="39"/>
      <c r="J37" s="39"/>
      <c r="K37" s="39"/>
      <c r="L37" s="40">
        <f t="shared" si="0"/>
        <v>80000</v>
      </c>
      <c r="M37" s="41"/>
      <c r="N37" s="13"/>
      <c r="V37" s="42"/>
    </row>
    <row r="38" spans="2:22" x14ac:dyDescent="0.25">
      <c r="B38" s="4">
        <f t="shared" si="1"/>
        <v>2022</v>
      </c>
      <c r="C38" s="4" t="str">
        <f t="shared" si="2"/>
        <v>September</v>
      </c>
      <c r="D38" s="38"/>
      <c r="E38" s="38"/>
      <c r="F38" s="39">
        <v>80000</v>
      </c>
      <c r="G38" s="39"/>
      <c r="H38" s="39"/>
      <c r="I38" s="39"/>
      <c r="J38" s="39"/>
      <c r="K38" s="39"/>
      <c r="L38" s="40">
        <f t="shared" si="0"/>
        <v>80000</v>
      </c>
      <c r="M38" s="41"/>
      <c r="N38" s="13"/>
      <c r="V38" s="42"/>
    </row>
    <row r="39" spans="2:22" x14ac:dyDescent="0.25">
      <c r="B39" s="4">
        <f>IF(C39=" "," ",IF(C39="December",B38-1,B38))</f>
        <v>2022</v>
      </c>
      <c r="C39" s="4" t="str">
        <f t="shared" si="2"/>
        <v>August</v>
      </c>
      <c r="D39" s="38"/>
      <c r="E39" s="38"/>
      <c r="F39" s="39">
        <v>80000</v>
      </c>
      <c r="G39" s="39"/>
      <c r="H39" s="39"/>
      <c r="I39" s="39"/>
      <c r="J39" s="39"/>
      <c r="K39" s="39"/>
      <c r="L39" s="40">
        <f t="shared" si="0"/>
        <v>80000</v>
      </c>
      <c r="M39" s="41"/>
      <c r="N39" s="13"/>
      <c r="T39" s="43"/>
      <c r="V39" s="42"/>
    </row>
    <row r="40" spans="2:22" x14ac:dyDescent="0.25">
      <c r="B40" s="4">
        <f t="shared" si="1"/>
        <v>2022</v>
      </c>
      <c r="C40" s="4" t="str">
        <f t="shared" si="2"/>
        <v>July</v>
      </c>
      <c r="D40" s="38"/>
      <c r="E40" s="38"/>
      <c r="F40" s="39">
        <v>80000</v>
      </c>
      <c r="G40" s="39"/>
      <c r="H40" s="39"/>
      <c r="I40" s="39"/>
      <c r="J40" s="39"/>
      <c r="K40" s="39"/>
      <c r="L40" s="40">
        <f t="shared" si="0"/>
        <v>80000</v>
      </c>
      <c r="M40" s="41"/>
      <c r="N40" s="13"/>
      <c r="T40" s="43"/>
      <c r="V40" s="42"/>
    </row>
    <row r="41" spans="2:22" x14ac:dyDescent="0.25">
      <c r="B41" s="4">
        <f t="shared" si="1"/>
        <v>2022</v>
      </c>
      <c r="C41" s="4" t="str">
        <f t="shared" si="2"/>
        <v>June</v>
      </c>
      <c r="D41" s="38"/>
      <c r="E41" s="38"/>
      <c r="F41" s="39">
        <v>80000</v>
      </c>
      <c r="G41" s="39"/>
      <c r="H41" s="39"/>
      <c r="I41" s="39"/>
      <c r="J41" s="39"/>
      <c r="K41" s="39"/>
      <c r="L41" s="40">
        <f t="shared" si="0"/>
        <v>80000</v>
      </c>
      <c r="M41" s="41"/>
      <c r="N41" s="13"/>
      <c r="T41" s="43"/>
      <c r="V41" s="42"/>
    </row>
    <row r="42" spans="2:22" ht="14.25" customHeight="1" x14ac:dyDescent="0.25">
      <c r="B42" s="4">
        <f t="shared" si="1"/>
        <v>2022</v>
      </c>
      <c r="C42" s="4" t="str">
        <f t="shared" si="2"/>
        <v>May</v>
      </c>
      <c r="D42" s="38"/>
      <c r="E42" s="38"/>
      <c r="F42" s="39">
        <v>80000</v>
      </c>
      <c r="G42" s="39"/>
      <c r="H42" s="39"/>
      <c r="I42" s="39"/>
      <c r="J42" s="39"/>
      <c r="K42" s="39"/>
      <c r="L42" s="40">
        <f t="shared" si="0"/>
        <v>80000</v>
      </c>
      <c r="M42" s="41"/>
      <c r="N42" s="13"/>
    </row>
    <row r="43" spans="2:22" s="19" customFormat="1" ht="15.75" customHeight="1" x14ac:dyDescent="0.25">
      <c r="B43" s="4">
        <f t="shared" si="1"/>
        <v>2022</v>
      </c>
      <c r="C43" s="4" t="str">
        <f t="shared" si="2"/>
        <v>April</v>
      </c>
      <c r="D43" s="38"/>
      <c r="E43" s="38"/>
      <c r="F43" s="39">
        <v>100000</v>
      </c>
      <c r="G43" s="39"/>
      <c r="H43" s="39"/>
      <c r="I43" s="39"/>
      <c r="J43" s="39"/>
      <c r="K43" s="39"/>
      <c r="L43" s="40">
        <f t="shared" si="0"/>
        <v>100000</v>
      </c>
      <c r="M43" s="41"/>
      <c r="N43" s="13"/>
      <c r="O43" s="14"/>
    </row>
    <row r="44" spans="2:22" s="19" customFormat="1" ht="15.75" customHeight="1" x14ac:dyDescent="0.25">
      <c r="B44" s="5">
        <f t="shared" ref="B44:B56" si="3">B32-1</f>
        <v>2022</v>
      </c>
      <c r="C44" s="5" t="str">
        <f t="shared" si="2"/>
        <v>March</v>
      </c>
      <c r="D44" s="38"/>
      <c r="E44" s="38"/>
      <c r="F44" s="39">
        <v>100000</v>
      </c>
      <c r="G44" s="39"/>
      <c r="H44" s="39"/>
      <c r="I44" s="39"/>
      <c r="J44" s="39"/>
      <c r="K44" s="39"/>
      <c r="L44" s="40">
        <f t="shared" si="0"/>
        <v>100000</v>
      </c>
      <c r="M44" s="41"/>
      <c r="N44" s="44"/>
    </row>
    <row r="45" spans="2:22" s="19" customFormat="1" ht="15.75" customHeight="1" x14ac:dyDescent="0.25">
      <c r="B45" s="5">
        <f t="shared" si="3"/>
        <v>2022</v>
      </c>
      <c r="C45" s="5" t="str">
        <f t="shared" si="2"/>
        <v>February</v>
      </c>
      <c r="D45" s="38"/>
      <c r="E45" s="38"/>
      <c r="F45" s="39">
        <v>100000</v>
      </c>
      <c r="G45" s="39"/>
      <c r="H45" s="39"/>
      <c r="I45" s="39"/>
      <c r="J45" s="39"/>
      <c r="K45" s="39"/>
      <c r="L45" s="40">
        <f t="shared" si="0"/>
        <v>100000</v>
      </c>
      <c r="M45" s="41"/>
      <c r="N45" s="44"/>
    </row>
    <row r="46" spans="2:22" s="19" customFormat="1" ht="15.75" customHeight="1" x14ac:dyDescent="0.25">
      <c r="B46" s="5">
        <f t="shared" si="3"/>
        <v>2022</v>
      </c>
      <c r="C46" s="5" t="str">
        <f t="shared" si="2"/>
        <v>January</v>
      </c>
      <c r="D46" s="38"/>
      <c r="E46" s="38"/>
      <c r="F46" s="39">
        <v>100000</v>
      </c>
      <c r="G46" s="39"/>
      <c r="H46" s="39"/>
      <c r="I46" s="39"/>
      <c r="J46" s="39"/>
      <c r="K46" s="39"/>
      <c r="L46" s="40">
        <f t="shared" si="0"/>
        <v>100000</v>
      </c>
      <c r="M46" s="41"/>
      <c r="N46" s="44"/>
    </row>
    <row r="47" spans="2:22" s="19" customFormat="1" ht="15.75" customHeight="1" x14ac:dyDescent="0.25">
      <c r="B47" s="5">
        <f t="shared" si="3"/>
        <v>2021</v>
      </c>
      <c r="C47" s="5" t="str">
        <f t="shared" si="2"/>
        <v>December</v>
      </c>
      <c r="D47" s="38"/>
      <c r="E47" s="38"/>
      <c r="F47" s="39">
        <v>100000</v>
      </c>
      <c r="G47" s="39"/>
      <c r="H47" s="39"/>
      <c r="I47" s="39"/>
      <c r="J47" s="39"/>
      <c r="K47" s="39"/>
      <c r="L47" s="40">
        <f t="shared" si="0"/>
        <v>100000</v>
      </c>
      <c r="M47" s="41"/>
      <c r="N47" s="44"/>
    </row>
    <row r="48" spans="2:22" s="19" customFormat="1" ht="15.75" customHeight="1" x14ac:dyDescent="0.25">
      <c r="B48" s="5">
        <f t="shared" si="3"/>
        <v>2021</v>
      </c>
      <c r="C48" s="5" t="str">
        <f t="shared" si="2"/>
        <v>November</v>
      </c>
      <c r="D48" s="38"/>
      <c r="E48" s="38"/>
      <c r="F48" s="39">
        <v>100000</v>
      </c>
      <c r="G48" s="39"/>
      <c r="H48" s="39"/>
      <c r="I48" s="39"/>
      <c r="J48" s="39"/>
      <c r="K48" s="39"/>
      <c r="L48" s="40">
        <f t="shared" si="0"/>
        <v>100000</v>
      </c>
      <c r="M48" s="41"/>
      <c r="N48" s="44"/>
    </row>
    <row r="49" spans="2:23" s="19" customFormat="1" ht="15.75" customHeight="1" x14ac:dyDescent="0.25">
      <c r="B49" s="5">
        <f t="shared" si="3"/>
        <v>2021</v>
      </c>
      <c r="C49" s="5" t="str">
        <f t="shared" si="2"/>
        <v>October</v>
      </c>
      <c r="D49" s="38"/>
      <c r="E49" s="38"/>
      <c r="F49" s="39">
        <v>100000</v>
      </c>
      <c r="G49" s="39"/>
      <c r="H49" s="39"/>
      <c r="I49" s="39"/>
      <c r="J49" s="39"/>
      <c r="K49" s="39"/>
      <c r="L49" s="40">
        <f t="shared" si="0"/>
        <v>100000</v>
      </c>
      <c r="M49" s="41"/>
      <c r="N49" s="44"/>
    </row>
    <row r="50" spans="2:23" s="19" customFormat="1" ht="15.75" customHeight="1" x14ac:dyDescent="0.25">
      <c r="B50" s="5">
        <f t="shared" si="3"/>
        <v>2021</v>
      </c>
      <c r="C50" s="5" t="str">
        <f t="shared" si="2"/>
        <v>September</v>
      </c>
      <c r="D50" s="38"/>
      <c r="E50" s="38"/>
      <c r="F50" s="39">
        <v>100000</v>
      </c>
      <c r="G50" s="39"/>
      <c r="H50" s="39"/>
      <c r="I50" s="39"/>
      <c r="J50" s="39"/>
      <c r="K50" s="39"/>
      <c r="L50" s="40">
        <f t="shared" si="0"/>
        <v>100000</v>
      </c>
      <c r="M50" s="41"/>
      <c r="N50" s="44"/>
    </row>
    <row r="51" spans="2:23" s="19" customFormat="1" ht="15.75" customHeight="1" x14ac:dyDescent="0.25">
      <c r="B51" s="5">
        <f t="shared" si="3"/>
        <v>2021</v>
      </c>
      <c r="C51" s="5" t="str">
        <f t="shared" si="2"/>
        <v>August</v>
      </c>
      <c r="D51" s="38"/>
      <c r="E51" s="38"/>
      <c r="F51" s="39">
        <v>100000</v>
      </c>
      <c r="G51" s="39"/>
      <c r="H51" s="39"/>
      <c r="I51" s="39"/>
      <c r="J51" s="39"/>
      <c r="K51" s="39"/>
      <c r="L51" s="40">
        <f t="shared" si="0"/>
        <v>100000</v>
      </c>
      <c r="M51" s="41"/>
      <c r="N51" s="44"/>
      <c r="W51" s="45"/>
    </row>
    <row r="52" spans="2:23" s="19" customFormat="1" ht="15.75" customHeight="1" x14ac:dyDescent="0.25">
      <c r="B52" s="5">
        <f t="shared" si="3"/>
        <v>2021</v>
      </c>
      <c r="C52" s="5" t="str">
        <f t="shared" si="2"/>
        <v>July</v>
      </c>
      <c r="D52" s="38"/>
      <c r="E52" s="38"/>
      <c r="F52" s="39">
        <v>100000</v>
      </c>
      <c r="G52" s="39"/>
      <c r="H52" s="39"/>
      <c r="I52" s="39"/>
      <c r="J52" s="39"/>
      <c r="K52" s="39"/>
      <c r="L52" s="40">
        <f t="shared" si="0"/>
        <v>100000</v>
      </c>
      <c r="M52" s="41"/>
      <c r="N52" s="44"/>
    </row>
    <row r="53" spans="2:23" s="19" customFormat="1" ht="15.75" customHeight="1" x14ac:dyDescent="0.25">
      <c r="B53" s="5">
        <f t="shared" si="3"/>
        <v>2021</v>
      </c>
      <c r="C53" s="5" t="str">
        <f t="shared" si="2"/>
        <v>June</v>
      </c>
      <c r="D53" s="38"/>
      <c r="E53" s="38"/>
      <c r="F53" s="39">
        <v>100000</v>
      </c>
      <c r="G53" s="39"/>
      <c r="H53" s="39"/>
      <c r="I53" s="39"/>
      <c r="J53" s="39"/>
      <c r="K53" s="39"/>
      <c r="L53" s="40">
        <f t="shared" si="0"/>
        <v>100000</v>
      </c>
      <c r="M53" s="41"/>
      <c r="N53" s="44"/>
    </row>
    <row r="54" spans="2:23" s="19" customFormat="1" ht="15.75" customHeight="1" x14ac:dyDescent="0.25">
      <c r="B54" s="5">
        <f t="shared" si="3"/>
        <v>2021</v>
      </c>
      <c r="C54" s="5" t="str">
        <f t="shared" si="2"/>
        <v>May</v>
      </c>
      <c r="D54" s="38"/>
      <c r="E54" s="38"/>
      <c r="F54" s="39">
        <v>100000</v>
      </c>
      <c r="G54" s="39"/>
      <c r="H54" s="39"/>
      <c r="I54" s="39"/>
      <c r="J54" s="39"/>
      <c r="K54" s="39"/>
      <c r="L54" s="40">
        <f t="shared" si="0"/>
        <v>100000</v>
      </c>
      <c r="M54" s="41"/>
      <c r="N54" s="44"/>
      <c r="T54" s="14"/>
      <c r="U54" s="14"/>
      <c r="V54" s="42"/>
    </row>
    <row r="55" spans="2:23" s="19" customFormat="1" ht="15.75" customHeight="1" x14ac:dyDescent="0.25">
      <c r="B55" s="5">
        <f t="shared" si="3"/>
        <v>2021</v>
      </c>
      <c r="C55" s="5" t="str">
        <f t="shared" si="2"/>
        <v>April</v>
      </c>
      <c r="D55" s="38"/>
      <c r="E55" s="38"/>
      <c r="F55" s="39">
        <v>100000</v>
      </c>
      <c r="G55" s="39"/>
      <c r="H55" s="39"/>
      <c r="I55" s="39"/>
      <c r="J55" s="39"/>
      <c r="K55" s="39"/>
      <c r="L55" s="40">
        <f t="shared" si="0"/>
        <v>100000</v>
      </c>
      <c r="M55" s="41"/>
      <c r="N55" s="44"/>
      <c r="V55" s="45"/>
    </row>
    <row r="56" spans="2:23" s="19" customFormat="1" ht="14.25" customHeight="1" x14ac:dyDescent="0.25">
      <c r="B56" s="5">
        <f t="shared" si="3"/>
        <v>2021</v>
      </c>
      <c r="C56" s="5" t="str">
        <f t="shared" si="2"/>
        <v>March</v>
      </c>
      <c r="D56" s="38"/>
      <c r="E56" s="38"/>
      <c r="F56" s="39"/>
      <c r="G56" s="39"/>
      <c r="H56" s="39"/>
      <c r="I56" s="39"/>
      <c r="J56" s="39"/>
      <c r="K56" s="39"/>
      <c r="L56" s="40">
        <f t="shared" si="0"/>
        <v>0</v>
      </c>
      <c r="M56" s="41"/>
      <c r="N56" s="44"/>
      <c r="V56" s="46"/>
    </row>
    <row r="57" spans="2:23" s="19" customFormat="1" x14ac:dyDescent="0.25">
      <c r="B57" s="147" t="s">
        <v>13</v>
      </c>
      <c r="C57" s="147"/>
      <c r="D57" s="47"/>
      <c r="E57" s="47"/>
      <c r="F57" s="48">
        <f t="shared" ref="F57:L57" si="4">SUM(F32:F56)</f>
        <v>2100000</v>
      </c>
      <c r="G57" s="48">
        <f t="shared" si="4"/>
        <v>0</v>
      </c>
      <c r="H57" s="48">
        <f t="shared" si="4"/>
        <v>0</v>
      </c>
      <c r="I57" s="48">
        <f t="shared" si="4"/>
        <v>0</v>
      </c>
      <c r="J57" s="48"/>
      <c r="K57" s="48">
        <f t="shared" si="4"/>
        <v>0</v>
      </c>
      <c r="L57" s="48">
        <f t="shared" si="4"/>
        <v>2100000</v>
      </c>
      <c r="M57" s="49"/>
      <c r="N57" s="50">
        <f>SUM(N32:N56)</f>
        <v>0</v>
      </c>
    </row>
    <row r="58" spans="2:23" s="19" customFormat="1" ht="15.75" customHeight="1" x14ac:dyDescent="0.25">
      <c r="B58" s="16"/>
      <c r="C58" s="16"/>
      <c r="D58" s="16"/>
      <c r="E58" s="16"/>
      <c r="F58" s="51"/>
      <c r="G58" s="16"/>
      <c r="H58" s="16"/>
      <c r="I58" s="52"/>
      <c r="O58" s="14"/>
      <c r="P58" s="14"/>
      <c r="Q58" s="14"/>
    </row>
    <row r="59" spans="2:23" s="19" customFormat="1" x14ac:dyDescent="0.25">
      <c r="G59" s="16"/>
      <c r="I59" s="53"/>
      <c r="J59" s="53"/>
      <c r="K59" s="53"/>
      <c r="L59" s="53"/>
      <c r="M59" s="53"/>
      <c r="N59" s="53"/>
      <c r="O59" s="14"/>
      <c r="P59" s="14"/>
      <c r="Q59" s="14"/>
    </row>
    <row r="60" spans="2:23" s="19" customFormat="1" ht="15.75" customHeight="1" x14ac:dyDescent="0.25">
      <c r="G60" s="16"/>
      <c r="I60" s="54"/>
      <c r="J60" s="54"/>
      <c r="K60" s="54"/>
      <c r="L60" s="55"/>
      <c r="M60" s="55"/>
      <c r="N60" s="55"/>
      <c r="O60" s="14"/>
      <c r="P60" s="14"/>
      <c r="Q60" s="14"/>
    </row>
    <row r="61" spans="2:23" s="19" customFormat="1" ht="15" customHeight="1" x14ac:dyDescent="0.25">
      <c r="G61" s="16"/>
      <c r="I61" s="54"/>
      <c r="J61" s="54"/>
      <c r="K61" s="54"/>
      <c r="L61" s="56"/>
      <c r="M61" s="56"/>
      <c r="N61" s="56"/>
      <c r="O61" s="14"/>
      <c r="P61" s="14"/>
      <c r="Q61" s="14"/>
    </row>
    <row r="62" spans="2:23" s="19" customFormat="1" ht="15" customHeight="1" x14ac:dyDescent="0.25">
      <c r="G62" s="16"/>
      <c r="I62" s="57"/>
      <c r="J62" s="57"/>
      <c r="K62" s="57"/>
      <c r="L62" s="58"/>
      <c r="M62" s="58"/>
      <c r="N62" s="58"/>
      <c r="O62" s="14"/>
      <c r="P62" s="14"/>
      <c r="Q62" s="14"/>
    </row>
    <row r="63" spans="2:23" s="19" customFormat="1" ht="15" customHeight="1" x14ac:dyDescent="0.25">
      <c r="G63" s="16"/>
      <c r="I63" s="54"/>
      <c r="J63" s="54"/>
      <c r="K63" s="54"/>
      <c r="L63" s="166"/>
      <c r="M63" s="166"/>
      <c r="N63" s="166"/>
      <c r="O63" s="14"/>
      <c r="P63" s="14"/>
      <c r="Q63" s="14"/>
    </row>
    <row r="64" spans="2:23" s="19" customFormat="1" ht="15" customHeight="1" x14ac:dyDescent="0.25">
      <c r="G64" s="59"/>
      <c r="I64" s="54"/>
      <c r="J64" s="54"/>
      <c r="K64" s="54"/>
      <c r="L64" s="166"/>
      <c r="M64" s="166"/>
      <c r="N64" s="166"/>
      <c r="O64" s="14"/>
      <c r="P64" s="14"/>
      <c r="Q64" s="14"/>
    </row>
    <row r="65" spans="2:14" ht="14.25" customHeight="1" x14ac:dyDescent="0.25">
      <c r="G65" s="19"/>
      <c r="I65" s="60"/>
      <c r="J65" s="56"/>
      <c r="K65" s="60"/>
      <c r="L65" s="60"/>
      <c r="M65" s="60"/>
      <c r="N65" s="60"/>
    </row>
    <row r="66" spans="2:14" ht="14.25" customHeight="1" x14ac:dyDescent="0.25">
      <c r="G66" s="61"/>
      <c r="I66" s="158"/>
      <c r="J66" s="158"/>
      <c r="K66" s="158"/>
      <c r="L66" s="158"/>
      <c r="M66" s="158"/>
      <c r="N66" s="158"/>
    </row>
    <row r="67" spans="2:14" ht="14.25" customHeight="1" x14ac:dyDescent="0.25">
      <c r="G67" s="61"/>
      <c r="I67" s="62"/>
      <c r="J67" s="62"/>
      <c r="K67" s="62"/>
      <c r="L67" s="62"/>
      <c r="M67" s="62"/>
      <c r="N67" s="62"/>
    </row>
    <row r="68" spans="2:14" ht="14.25" customHeight="1" x14ac:dyDescent="0.25">
      <c r="G68" s="61"/>
      <c r="I68" s="62"/>
      <c r="J68" s="62"/>
      <c r="K68" s="62"/>
      <c r="L68" s="62"/>
      <c r="M68" s="62"/>
      <c r="N68" s="62"/>
    </row>
    <row r="69" spans="2:14" ht="14.25" customHeight="1" x14ac:dyDescent="0.25">
      <c r="G69" s="19"/>
      <c r="I69" s="62"/>
      <c r="J69" s="62"/>
      <c r="K69" s="62"/>
      <c r="L69" s="62"/>
      <c r="M69" s="62"/>
      <c r="N69" s="62"/>
    </row>
    <row r="70" spans="2:14" ht="14.25" customHeight="1" x14ac:dyDescent="0.25">
      <c r="G70" s="63"/>
      <c r="I70" s="17"/>
      <c r="J70" s="19"/>
    </row>
    <row r="71" spans="2:14" ht="14.25" customHeight="1" x14ac:dyDescent="0.25">
      <c r="B71" s="19"/>
      <c r="E71" s="14"/>
      <c r="G71" s="64"/>
      <c r="I71" s="17"/>
      <c r="J71" s="19"/>
      <c r="N71" s="65"/>
    </row>
    <row r="72" spans="2:14" x14ac:dyDescent="0.25">
      <c r="G72" s="64"/>
    </row>
    <row r="73" spans="2:14" x14ac:dyDescent="0.25">
      <c r="G73" s="64"/>
    </row>
    <row r="92" spans="3:9" x14ac:dyDescent="0.25">
      <c r="C92" s="14"/>
      <c r="D92" s="14"/>
      <c r="E92" s="14"/>
      <c r="H92" s="14"/>
      <c r="I92" s="14"/>
    </row>
    <row r="93" spans="3:9" x14ac:dyDescent="0.25">
      <c r="C93" s="14"/>
      <c r="D93" s="14"/>
      <c r="E93" s="14"/>
      <c r="H93" s="14"/>
      <c r="I93" s="14"/>
    </row>
    <row r="94" spans="3:9" x14ac:dyDescent="0.25">
      <c r="C94" s="14"/>
      <c r="D94" s="14"/>
      <c r="E94" s="14"/>
      <c r="H94" s="14"/>
      <c r="I94" s="14"/>
    </row>
    <row r="95" spans="3:9" x14ac:dyDescent="0.25">
      <c r="C95" s="14"/>
      <c r="D95" s="14"/>
      <c r="E95" s="14"/>
      <c r="H95" s="14"/>
      <c r="I95" s="14"/>
    </row>
  </sheetData>
  <sheetProtection selectLockedCells="1"/>
  <dataConsolidate/>
  <mergeCells count="29">
    <mergeCell ref="I66:N66"/>
    <mergeCell ref="I24:J25"/>
    <mergeCell ref="B3:M3"/>
    <mergeCell ref="H22:H23"/>
    <mergeCell ref="B7:D7"/>
    <mergeCell ref="B8:D8"/>
    <mergeCell ref="H19:H20"/>
    <mergeCell ref="G31:K31"/>
    <mergeCell ref="I19:J20"/>
    <mergeCell ref="I22:J23"/>
    <mergeCell ref="H24:H25"/>
    <mergeCell ref="B23:C23"/>
    <mergeCell ref="L63:N63"/>
    <mergeCell ref="L64:N64"/>
    <mergeCell ref="B25:F25"/>
    <mergeCell ref="B26:F28"/>
    <mergeCell ref="B57:C57"/>
    <mergeCell ref="H26:H27"/>
    <mergeCell ref="I26:J27"/>
    <mergeCell ref="B18:F18"/>
    <mergeCell ref="D22:F22"/>
    <mergeCell ref="D23:F23"/>
    <mergeCell ref="B19:C19"/>
    <mergeCell ref="B20:C20"/>
    <mergeCell ref="D20:F20"/>
    <mergeCell ref="D19:F19"/>
    <mergeCell ref="B22:C22"/>
    <mergeCell ref="B21:C21"/>
    <mergeCell ref="D21:F21"/>
  </mergeCells>
  <conditionalFormatting sqref="B11:B16">
    <cfRule type="expression" dxfId="12" priority="25">
      <formula>$B11&lt;&gt;""</formula>
    </cfRule>
  </conditionalFormatting>
  <conditionalFormatting sqref="C11">
    <cfRule type="expression" dxfId="11" priority="41">
      <formula>$G$8=2</formula>
    </cfRule>
  </conditionalFormatting>
  <conditionalFormatting sqref="C11:C16">
    <cfRule type="expression" dxfId="10" priority="26">
      <formula>$B11&lt;&gt;""</formula>
    </cfRule>
  </conditionalFormatting>
  <conditionalFormatting sqref="D11:D16">
    <cfRule type="expression" dxfId="9" priority="27">
      <formula>$B11&lt;&gt;""</formula>
    </cfRule>
  </conditionalFormatting>
  <conditionalFormatting sqref="D32:D55">
    <cfRule type="expression" dxfId="8" priority="22">
      <formula>D32&lt;&gt;E33</formula>
    </cfRule>
  </conditionalFormatting>
  <conditionalFormatting sqref="D56">
    <cfRule type="expression" dxfId="7" priority="31">
      <formula>D56&lt;&gt;#REF!</formula>
    </cfRule>
  </conditionalFormatting>
  <conditionalFormatting sqref="K24:K30">
    <cfRule type="expression" dxfId="6" priority="28">
      <formula>$K24&lt;&gt;""</formula>
    </cfRule>
  </conditionalFormatting>
  <conditionalFormatting sqref="L27:M29 M30">
    <cfRule type="expression" dxfId="5" priority="29">
      <formula>$K27&lt;&gt;""</formula>
    </cfRule>
  </conditionalFormatting>
  <printOptions horizontalCentered="1" verticalCentered="1"/>
  <pageMargins left="0.25" right="0.25" top="0.75" bottom="0.75" header="0.3" footer="0.3"/>
  <pageSetup scale="4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Lookup!$B$3:$B$14</xm:f>
          </x14:formula1>
          <xm:sqref>C32</xm:sqref>
        </x14:dataValidation>
        <x14:dataValidation type="list" allowBlank="1" showInputMessage="1" showErrorMessage="1" xr:uid="{00000000-0002-0000-0100-000001000000}">
          <x14:formula1>
            <xm:f>Lookup!$C$3:$C$7</xm:f>
          </x14:formula1>
          <xm:sqref>B32</xm:sqref>
        </x14:dataValidation>
        <x14:dataValidation type="list" allowBlank="1" showInputMessage="1" showErrorMessage="1" xr:uid="{00000000-0002-0000-0100-000003000000}">
          <x14:formula1>
            <xm:f>Lookup!$B$16:$B$17</xm:f>
          </x14:formula1>
          <xm:sqref>L63:L64 M64:N64</xm:sqref>
        </x14:dataValidation>
        <x14:dataValidation type="list" allowBlank="1" showInputMessage="1" showErrorMessage="1" xr:uid="{E0ED9D18-605A-4609-A0B8-149E5120D124}">
          <x14:formula1>
            <xm:f>Lookup!$B$19:$B$20</xm:f>
          </x14:formula1>
          <xm:sqref>E8</xm:sqref>
        </x14:dataValidation>
        <x14:dataValidation type="list" allowBlank="1" showInputMessage="1" showErrorMessage="1" xr:uid="{15010FAD-C334-4959-8A5E-640FBE4C2F69}">
          <x14:formula1>
            <xm:f>Lookup!$E$3:$E$5</xm:f>
          </x14:formula1>
          <xm:sqref>B8:D8</xm:sqref>
        </x14:dataValidation>
        <x14:dataValidation type="list" allowBlank="1" showInputMessage="1" showErrorMessage="1" xr:uid="{A2D30E12-E82F-4CB5-83F3-33D0D8683A2B}">
          <x14:formula1>
            <xm:f>Lookup!$I$3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7E35-902E-49BA-BE93-F9B20FC9F4B6}">
  <sheetPr codeName="Sheet1">
    <pageSetUpPr fitToPage="1"/>
  </sheetPr>
  <dimension ref="A1:T77"/>
  <sheetViews>
    <sheetView showGridLines="0" zoomScaleNormal="100" workbookViewId="0">
      <pane ySplit="8" topLeftCell="A9" activePane="bottomLeft" state="frozen"/>
      <selection activeCell="O30" sqref="O30"/>
      <selection pane="bottomLeft" activeCell="E19" sqref="E19"/>
    </sheetView>
  </sheetViews>
  <sheetFormatPr defaultColWidth="9.28515625" defaultRowHeight="15" x14ac:dyDescent="0.25"/>
  <cols>
    <col min="1" max="1" width="3" style="69" customWidth="1"/>
    <col min="2" max="3" width="12.28515625" style="2" customWidth="1"/>
    <col min="4" max="4" width="21.42578125" style="71" customWidth="1"/>
    <col min="5" max="5" width="19" style="71" bestFit="1" customWidth="1"/>
    <col min="6" max="6" width="27.7109375" style="71" customWidth="1"/>
    <col min="7" max="7" width="12.42578125" style="71" customWidth="1"/>
    <col min="8" max="11" width="12.42578125" style="69" customWidth="1"/>
    <col min="12" max="12" width="13.28515625" style="69" customWidth="1"/>
    <col min="13" max="13" width="13.5703125" style="69" customWidth="1"/>
    <col min="14" max="14" width="28.28515625" style="69" customWidth="1"/>
    <col min="15" max="15" width="24.42578125" style="69" customWidth="1"/>
    <col min="16" max="18" width="14.28515625" style="69" customWidth="1"/>
    <col min="19" max="19" width="3" style="69" customWidth="1"/>
    <col min="20" max="20" width="24" style="2" bestFit="1" customWidth="1"/>
    <col min="21" max="16384" width="9.28515625" style="69"/>
  </cols>
  <sheetData>
    <row r="1" spans="1:20" x14ac:dyDescent="0.25">
      <c r="A1" s="66"/>
      <c r="B1" s="67"/>
      <c r="C1" s="67"/>
      <c r="D1" s="68"/>
      <c r="E1" s="68"/>
      <c r="F1" s="68"/>
      <c r="G1" s="68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7"/>
    </row>
    <row r="2" spans="1:20" x14ac:dyDescent="0.25">
      <c r="A2" s="66"/>
      <c r="B2" s="67"/>
      <c r="C2" s="67"/>
      <c r="D2" s="68"/>
      <c r="E2" s="68"/>
      <c r="F2" s="68"/>
      <c r="G2" s="68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</row>
    <row r="3" spans="1:20" ht="15" customHeight="1" x14ac:dyDescent="0.35">
      <c r="B3" s="188" t="s">
        <v>103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70"/>
      <c r="P3" s="70"/>
      <c r="Q3" s="70"/>
      <c r="R3" s="70"/>
      <c r="S3" s="70"/>
      <c r="T3" s="70"/>
    </row>
    <row r="4" spans="1:20" x14ac:dyDescent="0.25">
      <c r="A4" s="66"/>
      <c r="B4" s="67"/>
      <c r="C4" s="67"/>
      <c r="D4" s="68"/>
      <c r="F4" s="196" t="s">
        <v>94</v>
      </c>
      <c r="G4" s="196"/>
      <c r="H4" s="196"/>
      <c r="I4" s="196"/>
      <c r="J4" s="196"/>
      <c r="K4" s="66"/>
      <c r="L4" s="66"/>
      <c r="M4" s="66"/>
      <c r="N4" s="66"/>
      <c r="O4" s="66"/>
      <c r="P4" s="66"/>
      <c r="Q4" s="66"/>
      <c r="R4" s="66"/>
      <c r="S4" s="66"/>
      <c r="T4" s="67"/>
    </row>
    <row r="5" spans="1:20" x14ac:dyDescent="0.25">
      <c r="A5" s="66"/>
      <c r="B5" s="72"/>
      <c r="C5" s="67"/>
      <c r="D5" s="67"/>
      <c r="E5" s="67"/>
      <c r="F5" s="196"/>
      <c r="G5" s="196"/>
      <c r="H5" s="196"/>
      <c r="I5" s="196"/>
      <c r="J5" s="196"/>
      <c r="K5" s="72"/>
      <c r="L5" s="72"/>
      <c r="M5" s="72"/>
      <c r="N5" s="72"/>
      <c r="O5" s="72"/>
      <c r="P5" s="72"/>
      <c r="Q5" s="72"/>
      <c r="R5" s="72"/>
      <c r="S5" s="66"/>
      <c r="T5" s="67"/>
    </row>
    <row r="6" spans="1:20" x14ac:dyDescent="0.25">
      <c r="A6" s="66"/>
      <c r="B6" s="66"/>
      <c r="C6" s="66"/>
      <c r="D6" s="66"/>
      <c r="E6" s="66"/>
      <c r="F6" s="66"/>
      <c r="G6" s="67"/>
      <c r="H6" s="66"/>
      <c r="I6" s="73"/>
      <c r="J6" s="73"/>
      <c r="K6" s="73"/>
      <c r="L6" s="66"/>
      <c r="M6" s="66"/>
      <c r="N6" s="66"/>
      <c r="O6" s="66"/>
      <c r="P6" s="66"/>
      <c r="Q6" s="66"/>
      <c r="R6" s="66"/>
      <c r="S6" s="67"/>
      <c r="T6" s="67"/>
    </row>
    <row r="7" spans="1:20" x14ac:dyDescent="0.25">
      <c r="B7" s="197" t="s">
        <v>74</v>
      </c>
      <c r="C7" s="197"/>
      <c r="D7" s="197"/>
      <c r="E7" s="2" t="s">
        <v>71</v>
      </c>
      <c r="F7" s="74"/>
      <c r="H7" s="75"/>
      <c r="I7" s="2"/>
      <c r="J7" s="2"/>
      <c r="K7" s="2"/>
      <c r="L7" s="2"/>
      <c r="M7" s="74"/>
      <c r="N7" s="67"/>
      <c r="O7" s="2"/>
      <c r="P7" s="2"/>
      <c r="Q7" s="2"/>
      <c r="R7" s="2"/>
      <c r="S7" s="2"/>
    </row>
    <row r="8" spans="1:20" ht="15" customHeight="1" x14ac:dyDescent="0.25">
      <c r="B8" s="6" t="s">
        <v>14</v>
      </c>
      <c r="C8" s="6" t="s">
        <v>12</v>
      </c>
      <c r="D8" s="7" t="s">
        <v>44</v>
      </c>
      <c r="E8" s="7" t="s">
        <v>45</v>
      </c>
      <c r="F8" s="6" t="s">
        <v>75</v>
      </c>
      <c r="G8" s="148" t="s">
        <v>23</v>
      </c>
      <c r="H8" s="148"/>
      <c r="I8" s="148"/>
      <c r="J8" s="148"/>
      <c r="K8" s="148"/>
      <c r="L8" s="6" t="s">
        <v>43</v>
      </c>
      <c r="M8" s="2"/>
      <c r="N8" s="6" t="s">
        <v>48</v>
      </c>
      <c r="T8" s="69"/>
    </row>
    <row r="9" spans="1:20" x14ac:dyDescent="0.25">
      <c r="B9" s="3">
        <v>2019</v>
      </c>
      <c r="C9" s="3" t="s">
        <v>0</v>
      </c>
      <c r="D9" s="76"/>
      <c r="E9" s="76"/>
      <c r="F9" s="77">
        <v>80000</v>
      </c>
      <c r="G9" s="78"/>
      <c r="H9" s="78"/>
      <c r="I9" s="78"/>
      <c r="J9" s="78"/>
      <c r="K9" s="78"/>
      <c r="L9" s="79"/>
      <c r="M9" s="80"/>
      <c r="N9" s="81">
        <f t="shared" ref="N9:N33" si="0">F9-(SUM(G9:K9))</f>
        <v>80000</v>
      </c>
      <c r="T9" s="69"/>
    </row>
    <row r="10" spans="1:20" x14ac:dyDescent="0.25">
      <c r="B10" s="4">
        <f>IF(C10=" "," ",IF(C10="December",B9-1,B9))</f>
        <v>2018</v>
      </c>
      <c r="C10" s="4" t="str">
        <f>IF(C9="January","December",IF(C9="February","January",IF(C9="March","February",IF(C9="April","March",(IF(C9="May","April",IF(C9="June","May",IF(C9="July","June",IF(C9="August","July",IF(C9="September","August",IF(C9="October","September",IF(C9="November","October",IF(C9="December","November"," ")))))))))))))</f>
        <v>December</v>
      </c>
      <c r="D10" s="76"/>
      <c r="E10" s="76"/>
      <c r="F10" s="77">
        <v>80000</v>
      </c>
      <c r="G10" s="78"/>
      <c r="H10" s="78"/>
      <c r="I10" s="78"/>
      <c r="J10" s="78"/>
      <c r="K10" s="78"/>
      <c r="L10" s="79"/>
      <c r="M10" s="80"/>
      <c r="N10" s="81">
        <f t="shared" si="0"/>
        <v>80000</v>
      </c>
      <c r="T10" s="69"/>
    </row>
    <row r="11" spans="1:20" x14ac:dyDescent="0.25">
      <c r="B11" s="4">
        <f t="shared" ref="B11:B33" si="1">IF(C11=" "," ",IF(C11="December",B10-1,B10))</f>
        <v>2018</v>
      </c>
      <c r="C11" s="4" t="str">
        <f t="shared" ref="C11:C33" si="2">IF(C10="January","December",IF(C10="February","January",IF(C10="March","February",IF(C10="April","March",(IF(C10="May","April",IF(C10="June","May",IF(C10="July","June",IF(C10="August","July",IF(C10="September","August",IF(C10="October","September",IF(C10="November","October",IF(C10="December","November"," ")))))))))))))</f>
        <v>November</v>
      </c>
      <c r="D11" s="76"/>
      <c r="E11" s="76"/>
      <c r="F11" s="77">
        <v>80000</v>
      </c>
      <c r="G11" s="78"/>
      <c r="H11" s="78"/>
      <c r="I11" s="78"/>
      <c r="J11" s="78"/>
      <c r="K11" s="78"/>
      <c r="L11" s="79"/>
      <c r="M11" s="80"/>
      <c r="N11" s="81">
        <f t="shared" si="0"/>
        <v>80000</v>
      </c>
      <c r="T11" s="69"/>
    </row>
    <row r="12" spans="1:20" x14ac:dyDescent="0.25">
      <c r="B12" s="4">
        <f t="shared" si="1"/>
        <v>2018</v>
      </c>
      <c r="C12" s="4" t="str">
        <f t="shared" si="2"/>
        <v>October</v>
      </c>
      <c r="D12" s="76"/>
      <c r="E12" s="76"/>
      <c r="F12" s="77">
        <v>80000</v>
      </c>
      <c r="G12" s="78"/>
      <c r="H12" s="78"/>
      <c r="I12" s="78"/>
      <c r="J12" s="78"/>
      <c r="K12" s="78"/>
      <c r="L12" s="79"/>
      <c r="M12" s="80"/>
      <c r="N12" s="81">
        <f t="shared" si="0"/>
        <v>80000</v>
      </c>
      <c r="T12" s="69"/>
    </row>
    <row r="13" spans="1:20" x14ac:dyDescent="0.25">
      <c r="B13" s="4">
        <f t="shared" si="1"/>
        <v>2018</v>
      </c>
      <c r="C13" s="4" t="str">
        <f t="shared" si="2"/>
        <v>September</v>
      </c>
      <c r="D13" s="76"/>
      <c r="E13" s="76"/>
      <c r="F13" s="77">
        <v>90000</v>
      </c>
      <c r="G13" s="78"/>
      <c r="H13" s="78"/>
      <c r="I13" s="78"/>
      <c r="J13" s="78"/>
      <c r="K13" s="78"/>
      <c r="L13" s="79"/>
      <c r="M13" s="80"/>
      <c r="N13" s="81">
        <f t="shared" si="0"/>
        <v>90000</v>
      </c>
      <c r="T13" s="69"/>
    </row>
    <row r="14" spans="1:20" x14ac:dyDescent="0.25">
      <c r="B14" s="4">
        <f t="shared" si="1"/>
        <v>2018</v>
      </c>
      <c r="C14" s="4" t="str">
        <f t="shared" si="2"/>
        <v>August</v>
      </c>
      <c r="D14" s="76"/>
      <c r="E14" s="76"/>
      <c r="F14" s="77">
        <v>80000</v>
      </c>
      <c r="G14" s="78"/>
      <c r="H14" s="78"/>
      <c r="I14" s="78"/>
      <c r="J14" s="78"/>
      <c r="K14" s="78"/>
      <c r="L14" s="79"/>
      <c r="M14" s="80"/>
      <c r="N14" s="81">
        <f t="shared" si="0"/>
        <v>80000</v>
      </c>
      <c r="T14" s="69"/>
    </row>
    <row r="15" spans="1:20" x14ac:dyDescent="0.25">
      <c r="B15" s="4">
        <f t="shared" si="1"/>
        <v>2018</v>
      </c>
      <c r="C15" s="4" t="str">
        <f t="shared" si="2"/>
        <v>July</v>
      </c>
      <c r="D15" s="76"/>
      <c r="E15" s="76"/>
      <c r="F15" s="77">
        <v>80000</v>
      </c>
      <c r="G15" s="78"/>
      <c r="H15" s="78"/>
      <c r="I15" s="78"/>
      <c r="J15" s="78"/>
      <c r="K15" s="78"/>
      <c r="L15" s="79"/>
      <c r="M15" s="80"/>
      <c r="N15" s="81">
        <f t="shared" si="0"/>
        <v>80000</v>
      </c>
      <c r="T15" s="69"/>
    </row>
    <row r="16" spans="1:20" x14ac:dyDescent="0.25">
      <c r="B16" s="4">
        <f t="shared" si="1"/>
        <v>2018</v>
      </c>
      <c r="C16" s="4" t="str">
        <f t="shared" si="2"/>
        <v>June</v>
      </c>
      <c r="D16" s="76"/>
      <c r="E16" s="76"/>
      <c r="F16" s="77">
        <v>80000</v>
      </c>
      <c r="G16" s="78"/>
      <c r="H16" s="78"/>
      <c r="I16" s="78"/>
      <c r="J16" s="78"/>
      <c r="K16" s="78"/>
      <c r="L16" s="79"/>
      <c r="M16" s="80"/>
      <c r="N16" s="81">
        <f t="shared" si="0"/>
        <v>80000</v>
      </c>
      <c r="T16" s="69"/>
    </row>
    <row r="17" spans="2:20" x14ac:dyDescent="0.25">
      <c r="B17" s="4">
        <f t="shared" si="1"/>
        <v>2018</v>
      </c>
      <c r="C17" s="4" t="str">
        <f t="shared" si="2"/>
        <v>May</v>
      </c>
      <c r="D17" s="76"/>
      <c r="E17" s="76"/>
      <c r="F17" s="77">
        <v>80000</v>
      </c>
      <c r="G17" s="78"/>
      <c r="H17" s="78"/>
      <c r="I17" s="78"/>
      <c r="J17" s="78"/>
      <c r="K17" s="78"/>
      <c r="L17" s="79"/>
      <c r="M17" s="80"/>
      <c r="N17" s="81">
        <f t="shared" si="0"/>
        <v>80000</v>
      </c>
      <c r="T17" s="69"/>
    </row>
    <row r="18" spans="2:20" x14ac:dyDescent="0.25">
      <c r="B18" s="4">
        <f t="shared" si="1"/>
        <v>2018</v>
      </c>
      <c r="C18" s="4" t="str">
        <f t="shared" si="2"/>
        <v>April</v>
      </c>
      <c r="D18" s="76"/>
      <c r="E18" s="76"/>
      <c r="F18" s="77">
        <v>80000</v>
      </c>
      <c r="G18" s="78"/>
      <c r="H18" s="78"/>
      <c r="I18" s="78"/>
      <c r="J18" s="78"/>
      <c r="K18" s="78"/>
      <c r="L18" s="79"/>
      <c r="M18" s="80"/>
      <c r="N18" s="81">
        <f t="shared" si="0"/>
        <v>80000</v>
      </c>
      <c r="T18" s="69"/>
    </row>
    <row r="19" spans="2:20" x14ac:dyDescent="0.25">
      <c r="B19" s="4">
        <f t="shared" si="1"/>
        <v>2018</v>
      </c>
      <c r="C19" s="4" t="str">
        <f t="shared" si="2"/>
        <v>March</v>
      </c>
      <c r="D19" s="76"/>
      <c r="E19" s="76"/>
      <c r="F19" s="77">
        <v>80000</v>
      </c>
      <c r="G19" s="78"/>
      <c r="H19" s="78"/>
      <c r="I19" s="78"/>
      <c r="J19" s="78"/>
      <c r="K19" s="78"/>
      <c r="L19" s="79"/>
      <c r="M19" s="80"/>
      <c r="N19" s="81">
        <f t="shared" si="0"/>
        <v>80000</v>
      </c>
      <c r="T19" s="69"/>
    </row>
    <row r="20" spans="2:20" x14ac:dyDescent="0.25">
      <c r="B20" s="4">
        <f t="shared" si="1"/>
        <v>2018</v>
      </c>
      <c r="C20" s="4" t="str">
        <f t="shared" si="2"/>
        <v>February</v>
      </c>
      <c r="D20" s="76"/>
      <c r="E20" s="76"/>
      <c r="F20" s="77">
        <v>100000</v>
      </c>
      <c r="G20" s="78"/>
      <c r="H20" s="78"/>
      <c r="I20" s="78"/>
      <c r="J20" s="78"/>
      <c r="K20" s="78"/>
      <c r="L20" s="79"/>
      <c r="M20" s="80"/>
      <c r="N20" s="81">
        <f t="shared" si="0"/>
        <v>100000</v>
      </c>
      <c r="T20" s="69"/>
    </row>
    <row r="21" spans="2:20" x14ac:dyDescent="0.25">
      <c r="B21" s="5">
        <f t="shared" si="1"/>
        <v>2018</v>
      </c>
      <c r="C21" s="5" t="str">
        <f t="shared" si="2"/>
        <v>January</v>
      </c>
      <c r="D21" s="76"/>
      <c r="E21" s="76"/>
      <c r="F21" s="77">
        <v>100000</v>
      </c>
      <c r="G21" s="78"/>
      <c r="H21" s="78"/>
      <c r="I21" s="78"/>
      <c r="J21" s="78"/>
      <c r="K21" s="78"/>
      <c r="L21" s="79"/>
      <c r="M21" s="80"/>
      <c r="N21" s="81">
        <f t="shared" si="0"/>
        <v>100000</v>
      </c>
      <c r="T21" s="69"/>
    </row>
    <row r="22" spans="2:20" x14ac:dyDescent="0.25">
      <c r="B22" s="5">
        <f t="shared" si="1"/>
        <v>2017</v>
      </c>
      <c r="C22" s="5" t="str">
        <f t="shared" si="2"/>
        <v>December</v>
      </c>
      <c r="D22" s="76"/>
      <c r="E22" s="76"/>
      <c r="F22" s="77">
        <v>100000</v>
      </c>
      <c r="G22" s="78"/>
      <c r="H22" s="78"/>
      <c r="I22" s="78"/>
      <c r="J22" s="78"/>
      <c r="K22" s="78"/>
      <c r="L22" s="79"/>
      <c r="M22" s="80"/>
      <c r="N22" s="81">
        <f t="shared" si="0"/>
        <v>100000</v>
      </c>
      <c r="T22" s="69"/>
    </row>
    <row r="23" spans="2:20" x14ac:dyDescent="0.25">
      <c r="B23" s="5">
        <f t="shared" si="1"/>
        <v>2017</v>
      </c>
      <c r="C23" s="5" t="str">
        <f t="shared" si="2"/>
        <v>November</v>
      </c>
      <c r="D23" s="76"/>
      <c r="E23" s="76"/>
      <c r="F23" s="77">
        <v>100000</v>
      </c>
      <c r="G23" s="78"/>
      <c r="H23" s="78"/>
      <c r="I23" s="78"/>
      <c r="J23" s="78"/>
      <c r="K23" s="78"/>
      <c r="L23" s="79"/>
      <c r="M23" s="80"/>
      <c r="N23" s="81">
        <f t="shared" si="0"/>
        <v>100000</v>
      </c>
      <c r="T23" s="69"/>
    </row>
    <row r="24" spans="2:20" x14ac:dyDescent="0.25">
      <c r="B24" s="5">
        <f t="shared" si="1"/>
        <v>2017</v>
      </c>
      <c r="C24" s="5" t="str">
        <f t="shared" si="2"/>
        <v>October</v>
      </c>
      <c r="D24" s="76"/>
      <c r="E24" s="76"/>
      <c r="F24" s="77">
        <v>100000</v>
      </c>
      <c r="G24" s="78"/>
      <c r="H24" s="78"/>
      <c r="I24" s="78"/>
      <c r="J24" s="78"/>
      <c r="K24" s="78"/>
      <c r="L24" s="79"/>
      <c r="M24" s="80"/>
      <c r="N24" s="81">
        <f t="shared" si="0"/>
        <v>100000</v>
      </c>
      <c r="T24" s="69"/>
    </row>
    <row r="25" spans="2:20" x14ac:dyDescent="0.25">
      <c r="B25" s="5">
        <f t="shared" si="1"/>
        <v>2017</v>
      </c>
      <c r="C25" s="5" t="str">
        <f t="shared" si="2"/>
        <v>September</v>
      </c>
      <c r="D25" s="76"/>
      <c r="E25" s="76"/>
      <c r="F25" s="77">
        <v>100000</v>
      </c>
      <c r="G25" s="78"/>
      <c r="H25" s="78"/>
      <c r="I25" s="78"/>
      <c r="J25" s="78"/>
      <c r="K25" s="78"/>
      <c r="L25" s="79"/>
      <c r="M25" s="80"/>
      <c r="N25" s="81">
        <f t="shared" si="0"/>
        <v>100000</v>
      </c>
      <c r="T25" s="69"/>
    </row>
    <row r="26" spans="2:20" x14ac:dyDescent="0.25">
      <c r="B26" s="5">
        <f t="shared" si="1"/>
        <v>2017</v>
      </c>
      <c r="C26" s="5" t="str">
        <f t="shared" si="2"/>
        <v>August</v>
      </c>
      <c r="D26" s="76"/>
      <c r="E26" s="76"/>
      <c r="F26" s="77">
        <v>100000</v>
      </c>
      <c r="G26" s="78"/>
      <c r="H26" s="78"/>
      <c r="I26" s="78"/>
      <c r="J26" s="78"/>
      <c r="K26" s="78"/>
      <c r="L26" s="79"/>
      <c r="M26" s="80"/>
      <c r="N26" s="81">
        <f t="shared" si="0"/>
        <v>100000</v>
      </c>
      <c r="T26" s="69"/>
    </row>
    <row r="27" spans="2:20" x14ac:dyDescent="0.25">
      <c r="B27" s="5">
        <f t="shared" si="1"/>
        <v>2017</v>
      </c>
      <c r="C27" s="5" t="str">
        <f t="shared" si="2"/>
        <v>July</v>
      </c>
      <c r="D27" s="76"/>
      <c r="E27" s="76"/>
      <c r="F27" s="77">
        <v>100000</v>
      </c>
      <c r="G27" s="78"/>
      <c r="H27" s="78"/>
      <c r="I27" s="78"/>
      <c r="J27" s="78"/>
      <c r="K27" s="78"/>
      <c r="L27" s="79"/>
      <c r="M27" s="80"/>
      <c r="N27" s="81">
        <f t="shared" si="0"/>
        <v>100000</v>
      </c>
      <c r="T27" s="69"/>
    </row>
    <row r="28" spans="2:20" x14ac:dyDescent="0.25">
      <c r="B28" s="5">
        <f t="shared" si="1"/>
        <v>2017</v>
      </c>
      <c r="C28" s="5" t="str">
        <f t="shared" si="2"/>
        <v>June</v>
      </c>
      <c r="D28" s="76"/>
      <c r="E28" s="76"/>
      <c r="F28" s="77">
        <v>100000</v>
      </c>
      <c r="G28" s="78"/>
      <c r="H28" s="78"/>
      <c r="I28" s="78"/>
      <c r="J28" s="78"/>
      <c r="K28" s="78"/>
      <c r="L28" s="79"/>
      <c r="M28" s="80"/>
      <c r="N28" s="81">
        <f t="shared" si="0"/>
        <v>100000</v>
      </c>
      <c r="T28" s="69"/>
    </row>
    <row r="29" spans="2:20" x14ac:dyDescent="0.25">
      <c r="B29" s="5">
        <f t="shared" si="1"/>
        <v>2017</v>
      </c>
      <c r="C29" s="5" t="str">
        <f t="shared" si="2"/>
        <v>May</v>
      </c>
      <c r="D29" s="76"/>
      <c r="E29" s="76"/>
      <c r="F29" s="77">
        <v>100000</v>
      </c>
      <c r="G29" s="78"/>
      <c r="H29" s="78"/>
      <c r="I29" s="78"/>
      <c r="J29" s="78"/>
      <c r="K29" s="78"/>
      <c r="L29" s="79"/>
      <c r="M29" s="80"/>
      <c r="N29" s="81">
        <f t="shared" si="0"/>
        <v>100000</v>
      </c>
      <c r="T29" s="69"/>
    </row>
    <row r="30" spans="2:20" x14ac:dyDescent="0.25">
      <c r="B30" s="5">
        <f t="shared" si="1"/>
        <v>2017</v>
      </c>
      <c r="C30" s="5" t="str">
        <f t="shared" si="2"/>
        <v>April</v>
      </c>
      <c r="D30" s="76"/>
      <c r="E30" s="76"/>
      <c r="F30" s="77">
        <v>100000</v>
      </c>
      <c r="G30" s="78"/>
      <c r="H30" s="78"/>
      <c r="I30" s="78"/>
      <c r="J30" s="78"/>
      <c r="K30" s="78"/>
      <c r="L30" s="79"/>
      <c r="M30" s="80"/>
      <c r="N30" s="81">
        <f t="shared" si="0"/>
        <v>100000</v>
      </c>
      <c r="T30" s="69"/>
    </row>
    <row r="31" spans="2:20" x14ac:dyDescent="0.25">
      <c r="B31" s="5">
        <f t="shared" si="1"/>
        <v>2017</v>
      </c>
      <c r="C31" s="5" t="str">
        <f t="shared" si="2"/>
        <v>March</v>
      </c>
      <c r="D31" s="76"/>
      <c r="E31" s="76"/>
      <c r="F31" s="77">
        <v>100000</v>
      </c>
      <c r="G31" s="78"/>
      <c r="H31" s="78"/>
      <c r="I31" s="78"/>
      <c r="J31" s="78"/>
      <c r="K31" s="78"/>
      <c r="L31" s="79"/>
      <c r="M31" s="80"/>
      <c r="N31" s="81">
        <f t="shared" si="0"/>
        <v>100000</v>
      </c>
      <c r="T31" s="69"/>
    </row>
    <row r="32" spans="2:20" ht="15" customHeight="1" x14ac:dyDescent="0.25">
      <c r="B32" s="5">
        <f t="shared" si="1"/>
        <v>2017</v>
      </c>
      <c r="C32" s="5" t="str">
        <f t="shared" si="2"/>
        <v>February</v>
      </c>
      <c r="D32" s="76"/>
      <c r="E32" s="76"/>
      <c r="F32" s="77">
        <v>100000</v>
      </c>
      <c r="G32" s="78"/>
      <c r="H32" s="78"/>
      <c r="I32" s="78"/>
      <c r="J32" s="78"/>
      <c r="K32" s="78"/>
      <c r="L32" s="79"/>
      <c r="M32" s="80"/>
      <c r="N32" s="81">
        <f t="shared" si="0"/>
        <v>100000</v>
      </c>
      <c r="T32" s="69"/>
    </row>
    <row r="33" spans="2:20" ht="15.75" customHeight="1" x14ac:dyDescent="0.25">
      <c r="B33" s="5">
        <f t="shared" si="1"/>
        <v>2017</v>
      </c>
      <c r="C33" s="5" t="str">
        <f t="shared" si="2"/>
        <v>January</v>
      </c>
      <c r="D33" s="76"/>
      <c r="E33" s="76"/>
      <c r="F33" s="77">
        <v>100000</v>
      </c>
      <c r="G33" s="78"/>
      <c r="H33" s="78"/>
      <c r="I33" s="78"/>
      <c r="J33" s="78"/>
      <c r="K33" s="78"/>
      <c r="L33" s="79"/>
      <c r="M33" s="80"/>
      <c r="N33" s="81">
        <f t="shared" si="0"/>
        <v>100000</v>
      </c>
      <c r="T33" s="69"/>
    </row>
    <row r="34" spans="2:20" ht="15.75" customHeight="1" x14ac:dyDescent="0.25">
      <c r="B34" s="82"/>
      <c r="C34" s="16"/>
      <c r="D34" s="82"/>
      <c r="E34" s="82"/>
      <c r="F34" s="82"/>
      <c r="G34" s="83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0"/>
      <c r="T34" s="85"/>
    </row>
    <row r="35" spans="2:20" ht="14.25" customHeight="1" x14ac:dyDescent="0.25">
      <c r="B35" s="161" t="s">
        <v>28</v>
      </c>
      <c r="C35" s="162"/>
      <c r="D35" s="162"/>
      <c r="E35" s="162"/>
      <c r="F35" s="162"/>
      <c r="G35" s="162"/>
      <c r="H35" s="163"/>
      <c r="I35" s="63"/>
      <c r="J35" s="148" t="s">
        <v>76</v>
      </c>
      <c r="K35" s="148"/>
      <c r="L35" s="148"/>
      <c r="M35" s="6" t="s">
        <v>21</v>
      </c>
      <c r="N35" s="6" t="s">
        <v>77</v>
      </c>
    </row>
    <row r="36" spans="2:20" ht="14.25" customHeight="1" x14ac:dyDescent="0.25">
      <c r="B36" s="153" t="s">
        <v>15</v>
      </c>
      <c r="C36" s="190"/>
      <c r="D36" s="154"/>
      <c r="E36" s="191"/>
      <c r="F36" s="192"/>
      <c r="G36" s="192"/>
      <c r="H36" s="193"/>
      <c r="J36" s="152" t="s">
        <v>78</v>
      </c>
      <c r="K36" s="152"/>
      <c r="L36" s="152"/>
      <c r="M36" s="86">
        <f>SUM(N9:N20)</f>
        <v>990000</v>
      </c>
      <c r="N36" s="87">
        <f>M36/12</f>
        <v>82500</v>
      </c>
      <c r="O36" s="2"/>
    </row>
    <row r="37" spans="2:20" x14ac:dyDescent="0.25">
      <c r="B37" s="153" t="s">
        <v>19</v>
      </c>
      <c r="C37" s="190"/>
      <c r="D37" s="154"/>
      <c r="E37" s="191"/>
      <c r="F37" s="192"/>
      <c r="G37" s="192"/>
      <c r="H37" s="193"/>
      <c r="J37" s="152" t="s">
        <v>79</v>
      </c>
      <c r="K37" s="152"/>
      <c r="L37" s="152"/>
      <c r="M37" s="86">
        <f>IF(E7="12 Months","NA",SUM(N9:N32))</f>
        <v>2190000</v>
      </c>
      <c r="N37" s="87">
        <f>IF(E7="12 Months","NA",M37/24)</f>
        <v>91250</v>
      </c>
    </row>
    <row r="38" spans="2:20" x14ac:dyDescent="0.25">
      <c r="B38" s="153" t="s">
        <v>20</v>
      </c>
      <c r="C38" s="190"/>
      <c r="D38" s="154"/>
      <c r="E38" s="191"/>
      <c r="F38" s="192"/>
      <c r="G38" s="192"/>
      <c r="H38" s="193"/>
      <c r="J38" s="152" t="s">
        <v>80</v>
      </c>
      <c r="K38" s="152"/>
      <c r="L38" s="152"/>
      <c r="M38" s="86">
        <f>IF(E7="12 Months","NA", SUM(N9:N32))</f>
        <v>2190000</v>
      </c>
      <c r="N38" s="86">
        <f>IF(E7="12 Months","NA",IF(M38="-","-",M38/24))</f>
        <v>91250</v>
      </c>
    </row>
    <row r="39" spans="2:20" ht="15" customHeight="1" x14ac:dyDescent="0.25">
      <c r="B39" s="153" t="s">
        <v>16</v>
      </c>
      <c r="C39" s="190"/>
      <c r="D39" s="154"/>
      <c r="E39" s="191"/>
      <c r="F39" s="192"/>
      <c r="G39" s="192"/>
      <c r="H39" s="193"/>
    </row>
    <row r="40" spans="2:20" ht="14.25" customHeight="1" x14ac:dyDescent="0.25">
      <c r="C40" s="80"/>
      <c r="D40" s="2"/>
      <c r="E40" s="2"/>
      <c r="F40" s="2"/>
      <c r="G40" s="2"/>
      <c r="J40" s="194" t="s">
        <v>81</v>
      </c>
      <c r="K40" s="195"/>
      <c r="L40" s="195"/>
      <c r="M40" s="189">
        <v>100000</v>
      </c>
      <c r="N40" s="189"/>
      <c r="O40" s="88"/>
    </row>
    <row r="41" spans="2:20" ht="15.75" customHeight="1" x14ac:dyDescent="0.25">
      <c r="B41" s="161" t="s">
        <v>27</v>
      </c>
      <c r="C41" s="162"/>
      <c r="D41" s="162"/>
      <c r="E41" s="162"/>
      <c r="F41" s="162"/>
      <c r="G41" s="162"/>
      <c r="H41" s="163"/>
      <c r="J41" s="185" t="s">
        <v>82</v>
      </c>
      <c r="K41" s="186"/>
      <c r="L41" s="186"/>
      <c r="M41" s="187">
        <v>0</v>
      </c>
      <c r="N41" s="187"/>
      <c r="O41" s="89"/>
      <c r="T41" s="69"/>
    </row>
    <row r="42" spans="2:20" x14ac:dyDescent="0.25">
      <c r="B42" s="179" t="s">
        <v>83</v>
      </c>
      <c r="C42" s="180"/>
      <c r="D42" s="180"/>
      <c r="E42" s="180"/>
      <c r="F42" s="180"/>
      <c r="G42" s="180"/>
      <c r="H42" s="181"/>
      <c r="M42" s="75"/>
      <c r="N42" s="75"/>
      <c r="T42" s="69"/>
    </row>
    <row r="43" spans="2:20" ht="15" customHeight="1" x14ac:dyDescent="0.25">
      <c r="B43" s="182" t="s">
        <v>104</v>
      </c>
      <c r="C43" s="183"/>
      <c r="D43" s="183"/>
      <c r="E43" s="183"/>
      <c r="F43" s="183"/>
      <c r="G43" s="183"/>
      <c r="H43" s="184"/>
      <c r="J43" s="161" t="s">
        <v>46</v>
      </c>
      <c r="K43" s="162"/>
      <c r="L43" s="162"/>
      <c r="M43" s="168"/>
      <c r="N43" s="169"/>
      <c r="T43" s="69"/>
    </row>
    <row r="44" spans="2:20" ht="15" customHeight="1" x14ac:dyDescent="0.25">
      <c r="B44" s="90"/>
      <c r="C44" s="90"/>
      <c r="D44" s="90"/>
      <c r="E44" s="90"/>
      <c r="F44" s="90"/>
      <c r="J44" s="170"/>
      <c r="K44" s="171"/>
      <c r="L44" s="171"/>
      <c r="M44" s="171"/>
      <c r="N44" s="172"/>
      <c r="T44" s="69"/>
    </row>
    <row r="45" spans="2:20" ht="15" customHeight="1" x14ac:dyDescent="0.25">
      <c r="B45" s="19" t="s">
        <v>32</v>
      </c>
      <c r="J45" s="173"/>
      <c r="K45" s="174"/>
      <c r="L45" s="174"/>
      <c r="M45" s="174"/>
      <c r="N45" s="175"/>
      <c r="T45" s="69"/>
    </row>
    <row r="46" spans="2:20" ht="15" customHeight="1" x14ac:dyDescent="0.25">
      <c r="B46" s="19"/>
      <c r="J46" s="173"/>
      <c r="K46" s="174"/>
      <c r="L46" s="174"/>
      <c r="M46" s="174"/>
      <c r="N46" s="175"/>
      <c r="T46" s="69"/>
    </row>
    <row r="47" spans="2:20" ht="14.25" customHeight="1" x14ac:dyDescent="0.25">
      <c r="B47" s="69"/>
      <c r="J47" s="173"/>
      <c r="K47" s="174"/>
      <c r="L47" s="174"/>
      <c r="M47" s="174"/>
      <c r="N47" s="175"/>
    </row>
    <row r="48" spans="2:20" ht="15.75" customHeight="1" x14ac:dyDescent="0.25">
      <c r="B48" s="69"/>
      <c r="J48" s="176"/>
      <c r="K48" s="177"/>
      <c r="L48" s="177"/>
      <c r="M48" s="177"/>
      <c r="N48" s="178"/>
      <c r="T48" s="69"/>
    </row>
    <row r="49" spans="2:20" x14ac:dyDescent="0.25">
      <c r="B49" s="69"/>
      <c r="H49" s="91"/>
    </row>
    <row r="52" spans="2:20" x14ac:dyDescent="0.25">
      <c r="T52" s="69"/>
    </row>
    <row r="62" spans="2:20" x14ac:dyDescent="0.25">
      <c r="J62" s="75"/>
      <c r="K62" s="75"/>
      <c r="L62" s="75"/>
      <c r="M62" s="75"/>
      <c r="N62" s="75"/>
    </row>
    <row r="66" spans="10:15" x14ac:dyDescent="0.25">
      <c r="J66" s="92"/>
      <c r="K66" s="92"/>
      <c r="L66" s="92"/>
      <c r="M66" s="92"/>
      <c r="N66" s="92"/>
      <c r="O66" s="92"/>
    </row>
    <row r="74" spans="10:15" x14ac:dyDescent="0.25">
      <c r="N74" s="2"/>
    </row>
    <row r="76" spans="10:15" x14ac:dyDescent="0.25">
      <c r="N76" s="2"/>
    </row>
    <row r="77" spans="10:15" x14ac:dyDescent="0.25">
      <c r="N77" s="2"/>
    </row>
  </sheetData>
  <sheetProtection selectLockedCells="1"/>
  <mergeCells count="26">
    <mergeCell ref="B3:N3"/>
    <mergeCell ref="M40:N40"/>
    <mergeCell ref="B37:D37"/>
    <mergeCell ref="E37:H37"/>
    <mergeCell ref="J37:L37"/>
    <mergeCell ref="B38:D38"/>
    <mergeCell ref="E38:H38"/>
    <mergeCell ref="J38:L38"/>
    <mergeCell ref="B39:D39"/>
    <mergeCell ref="E39:H39"/>
    <mergeCell ref="J40:L40"/>
    <mergeCell ref="F4:J5"/>
    <mergeCell ref="B36:D36"/>
    <mergeCell ref="E36:H36"/>
    <mergeCell ref="J36:L36"/>
    <mergeCell ref="B7:D7"/>
    <mergeCell ref="B35:H35"/>
    <mergeCell ref="J35:L35"/>
    <mergeCell ref="G8:K8"/>
    <mergeCell ref="J43:N43"/>
    <mergeCell ref="J44:N48"/>
    <mergeCell ref="B42:H42"/>
    <mergeCell ref="B43:H43"/>
    <mergeCell ref="J41:L41"/>
    <mergeCell ref="M41:N41"/>
    <mergeCell ref="B41:H41"/>
  </mergeCells>
  <conditionalFormatting sqref="D9:D29 D32">
    <cfRule type="expression" dxfId="4" priority="1">
      <formula>D9&lt;&gt;E10</formula>
    </cfRule>
  </conditionalFormatting>
  <conditionalFormatting sqref="D30:D31">
    <cfRule type="expression" dxfId="3" priority="34">
      <formula>D30&lt;&gt;E32</formula>
    </cfRule>
  </conditionalFormatting>
  <conditionalFormatting sqref="M40">
    <cfRule type="cellIs" dxfId="2" priority="2" operator="equal">
      <formula>"Loan Ineligible due to declining income"</formula>
    </cfRule>
  </conditionalFormatting>
  <conditionalFormatting sqref="M41">
    <cfRule type="cellIs" dxfId="1" priority="3" operator="lessThan">
      <formula>-0.25</formula>
    </cfRule>
    <cfRule type="cellIs" dxfId="0" priority="4" operator="lessThan">
      <formula>-0.2499</formula>
    </cfRule>
  </conditionalFormatting>
  <printOptions horizontalCentered="1" verticalCentered="1"/>
  <pageMargins left="0.25" right="0.25" top="0.75" bottom="0.75" header="0.3" footer="0.3"/>
  <pageSetup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9B32CB2-1C90-4080-AA64-D101AC45D773}">
          <x14:formula1>
            <xm:f>Lookup!$B$19:$B$20</xm:f>
          </x14:formula1>
          <xm:sqref>E7</xm:sqref>
        </x14:dataValidation>
        <x14:dataValidation type="list" allowBlank="1" showInputMessage="1" showErrorMessage="1" xr:uid="{017194F2-0078-4FFD-9A0A-21B875D31F1D}">
          <x14:formula1>
            <xm:f>Lookup!$C$3:$C$7</xm:f>
          </x14:formula1>
          <xm:sqref>B9</xm:sqref>
        </x14:dataValidation>
        <x14:dataValidation type="list" allowBlank="1" showInputMessage="1" showErrorMessage="1" xr:uid="{AB1AE4CD-EF0F-488C-B9FA-8F9AD78416B4}">
          <x14:formula1>
            <xm:f>Lookup!$B$3:$B$14</xm:f>
          </x14:formula1>
          <xm:sqref>C9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3:I20"/>
  <sheetViews>
    <sheetView workbookViewId="0">
      <selection activeCell="M17" sqref="M17"/>
    </sheetView>
  </sheetViews>
  <sheetFormatPr defaultColWidth="8.7109375" defaultRowHeight="15" x14ac:dyDescent="0.25"/>
  <cols>
    <col min="2" max="2" width="10.7109375" bestFit="1" customWidth="1"/>
    <col min="5" max="5" width="39.7109375" bestFit="1" customWidth="1"/>
  </cols>
  <sheetData>
    <row r="3" spans="2:9" x14ac:dyDescent="0.25">
      <c r="B3" t="s">
        <v>0</v>
      </c>
      <c r="C3">
        <v>2019</v>
      </c>
      <c r="E3" t="s">
        <v>85</v>
      </c>
      <c r="F3">
        <v>1</v>
      </c>
      <c r="I3" s="1">
        <v>0.5</v>
      </c>
    </row>
    <row r="4" spans="2:9" x14ac:dyDescent="0.25">
      <c r="B4" t="s">
        <v>1</v>
      </c>
      <c r="C4">
        <f>C3+1</f>
        <v>2020</v>
      </c>
      <c r="E4" t="s">
        <v>84</v>
      </c>
      <c r="F4">
        <v>2</v>
      </c>
      <c r="I4" s="1"/>
    </row>
    <row r="5" spans="2:9" x14ac:dyDescent="0.25">
      <c r="B5" t="s">
        <v>2</v>
      </c>
      <c r="C5">
        <f t="shared" ref="C5:C7" si="0">C4+1</f>
        <v>2021</v>
      </c>
      <c r="E5" t="s">
        <v>92</v>
      </c>
      <c r="F5">
        <v>3</v>
      </c>
      <c r="I5" s="1"/>
    </row>
    <row r="6" spans="2:9" x14ac:dyDescent="0.25">
      <c r="B6" t="s">
        <v>3</v>
      </c>
      <c r="C6">
        <f t="shared" si="0"/>
        <v>2022</v>
      </c>
      <c r="E6" t="s">
        <v>72</v>
      </c>
      <c r="F6">
        <v>4</v>
      </c>
      <c r="I6" s="1"/>
    </row>
    <row r="7" spans="2:9" x14ac:dyDescent="0.25">
      <c r="B7" t="s">
        <v>4</v>
      </c>
      <c r="C7">
        <f t="shared" si="0"/>
        <v>2023</v>
      </c>
    </row>
    <row r="8" spans="2:9" x14ac:dyDescent="0.25">
      <c r="B8" t="s">
        <v>5</v>
      </c>
    </row>
    <row r="9" spans="2:9" x14ac:dyDescent="0.25">
      <c r="B9" t="s">
        <v>6</v>
      </c>
    </row>
    <row r="10" spans="2:9" x14ac:dyDescent="0.25">
      <c r="B10" t="s">
        <v>7</v>
      </c>
    </row>
    <row r="11" spans="2:9" x14ac:dyDescent="0.25">
      <c r="B11" t="s">
        <v>8</v>
      </c>
    </row>
    <row r="12" spans="2:9" x14ac:dyDescent="0.25">
      <c r="B12" t="s">
        <v>9</v>
      </c>
    </row>
    <row r="13" spans="2:9" x14ac:dyDescent="0.25">
      <c r="B13" t="s">
        <v>10</v>
      </c>
    </row>
    <row r="14" spans="2:9" x14ac:dyDescent="0.25">
      <c r="B14" t="s">
        <v>11</v>
      </c>
    </row>
    <row r="16" spans="2:9" x14ac:dyDescent="0.25">
      <c r="B16" t="s">
        <v>64</v>
      </c>
    </row>
    <row r="17" spans="2:2" x14ac:dyDescent="0.25">
      <c r="B17" t="s">
        <v>65</v>
      </c>
    </row>
    <row r="19" spans="2:2" x14ac:dyDescent="0.25">
      <c r="B19" t="s">
        <v>70</v>
      </c>
    </row>
    <row r="20" spans="2:2" x14ac:dyDescent="0.25">
      <c r="B20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User Guide</vt:lpstr>
      <vt:lpstr>Bus-Comingle Bk Stmt Analysis</vt:lpstr>
      <vt:lpstr>Personal Bank Stmt Analysis</vt:lpstr>
      <vt:lpstr>Lookup</vt:lpstr>
      <vt:lpstr>'Bus-Comingle Bk Stmt Analysis'!Print_Area</vt:lpstr>
      <vt:lpstr>'Personal Bank Stmt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Lopez</dc:creator>
  <cp:lastModifiedBy>Miguel Lopez</cp:lastModifiedBy>
  <cp:lastPrinted>2019-07-22T18:01:02Z</cp:lastPrinted>
  <dcterms:created xsi:type="dcterms:W3CDTF">2016-06-22T14:44:14Z</dcterms:created>
  <dcterms:modified xsi:type="dcterms:W3CDTF">2023-06-15T20:42:29Z</dcterms:modified>
</cp:coreProperties>
</file>